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EsteLibro"/>
  <mc:AlternateContent xmlns:mc="http://schemas.openxmlformats.org/markup-compatibility/2006">
    <mc:Choice Requires="x15">
      <x15ac:absPath xmlns:x15ac="http://schemas.microsoft.com/office/spreadsheetml/2010/11/ac" url="C:\Users\stult\OneDrive\Escritorio\"/>
    </mc:Choice>
  </mc:AlternateContent>
  <xr:revisionPtr revIDLastSave="0" documentId="8_{8E364A79-6EEE-499C-A43C-2E6B0D951813}" xr6:coauthVersionLast="47" xr6:coauthVersionMax="47" xr10:uidLastSave="{00000000-0000-0000-0000-000000000000}"/>
  <bookViews>
    <workbookView xWindow="-120" yWindow="480" windowWidth="29040" windowHeight="15840" firstSheet="5" activeTab="5" xr2:uid="{00000000-000D-0000-FFFF-FFFF00000000}"/>
  </bookViews>
  <sheets>
    <sheet name="Verificaciones" sheetId="1" state="hidden" r:id="rId1"/>
    <sheet name="BD" sheetId="2" state="hidden" r:id="rId2"/>
    <sheet name="TD" sheetId="3" state="hidden" r:id="rId3"/>
    <sheet name="POA" sheetId="6" state="hidden" r:id="rId4"/>
    <sheet name="Puntajes" sheetId="14" state="hidden" r:id="rId5"/>
    <sheet name="Capacidad Financiera" sheetId="4" r:id="rId6"/>
    <sheet name="Puntaje Exp" sheetId="17" state="hidden" r:id="rId7"/>
    <sheet name="Puntaje CT" sheetId="16" state="hidden" r:id="rId8"/>
    <sheet name="Puntaje CF" sheetId="18" state="hidden" r:id="rId9"/>
    <sheet name="Saldo CtosEjecución" sheetId="19" state="hidden" r:id="rId10"/>
    <sheet name="Cap Organización" sheetId="20" state="hidden" r:id="rId11"/>
    <sheet name="Capacidad Residual" sheetId="5" r:id="rId12"/>
    <sheet name="PO" sheetId="7" state="veryHidden" r:id="rId13"/>
    <sheet name="CONTRATOS EJECUTADOS" sheetId="21" state="hidden" r:id="rId14"/>
    <sheet name="CR ITAC CONSTRUCIONES " sheetId="22" state="hidden" r:id="rId15"/>
    <sheet name="Hoja2" sheetId="23" state="hidden" r:id="rId16"/>
    <sheet name="conversion" sheetId="24" state="hidden" r:id="rId17"/>
    <sheet name="Hoja3" sheetId="25" state="hidden" r:id="rId18"/>
    <sheet name="Hoja4" sheetId="26" state="veryHidden" r:id="rId19"/>
    <sheet name="Hoja5" sheetId="27" state="hidden" r:id="rId20"/>
  </sheets>
  <definedNames>
    <definedName name="AnticipoM1">POA!$D$2</definedName>
    <definedName name="AnticipoM2">POA!$D$12</definedName>
    <definedName name="AnticipoM3">POA!$D$13</definedName>
    <definedName name="AnticipoM4">POA!$D$14</definedName>
    <definedName name="_xlnm.Print_Area" localSheetId="5">'Capacidad Financiera'!$B$1:$X$11</definedName>
    <definedName name="CapFinanciera1">Puntajes!$C$12</definedName>
    <definedName name="CapFinanciera2">Puntajes!$C$13</definedName>
    <definedName name="CapFinanciera3">Puntajes!$C$14</definedName>
    <definedName name="CapFinanciera4">Puntajes!$C$15</definedName>
    <definedName name="CapTecnica1">Puntajes!$G$4</definedName>
    <definedName name="CapTecnica2">Puntajes!$G$5</definedName>
    <definedName name="Experiencia1">Puntajes!$C$4</definedName>
    <definedName name="Experiencia2">Puntajes!$C$5</definedName>
    <definedName name="Experiencia3">Puntajes!$C$6</definedName>
    <definedName name="OLE_LINK1" localSheetId="15">Hoja2!$B$3</definedName>
    <definedName name="PlazoM1">POA!$C$2</definedName>
    <definedName name="PlazoM2">POA!$C$12</definedName>
    <definedName name="PlazoM3">POA!$C$13</definedName>
    <definedName name="PlazoM4">POA!$C$14</definedName>
    <definedName name="prueba">TD!$A:$A</definedName>
    <definedName name="SALACTUAL">POA!$F$2</definedName>
    <definedName name="Z_7043DB3C_32B3_43B5_9ACE_4B1C78863594_.wvu.PrintArea" localSheetId="5" hidden="1">'Capacidad Financiera'!$B$1:$X$11</definedName>
  </definedNames>
  <calcPr calcId="181029"/>
  <customWorkbookViews>
    <customWorkbookView name="Diana Carolina Bernal Bustos - Vista personalizada" guid="{7043DB3C-32B3-43B5-9ACE-4B1C78863594}" mergeInterval="0" personalView="1" maximized="1" windowWidth="1276" windowHeight="799" activeSheetId="4"/>
  </customWorkbookViews>
  <pivotCaches>
    <pivotCache cacheId="1" r:id="rId21"/>
  </pivotCaches>
</workbook>
</file>

<file path=xl/calcChain.xml><?xml version="1.0" encoding="utf-8"?>
<calcChain xmlns="http://schemas.openxmlformats.org/spreadsheetml/2006/main">
  <c r="D15" i="27" l="1"/>
  <c r="E15" i="27" s="1"/>
  <c r="D14" i="27"/>
  <c r="E14" i="27" s="1"/>
  <c r="D13" i="27"/>
  <c r="E13" i="27"/>
  <c r="E87" i="20" s="1"/>
  <c r="D12" i="27"/>
  <c r="E12" i="27" s="1"/>
  <c r="D11" i="27"/>
  <c r="E11" i="27" s="1"/>
  <c r="D10" i="27"/>
  <c r="E10" i="27" s="1"/>
  <c r="D9" i="27"/>
  <c r="E9" i="27" s="1"/>
  <c r="D8" i="27"/>
  <c r="E8" i="27" s="1"/>
  <c r="F3" i="27"/>
  <c r="D12" i="24" l="1"/>
  <c r="E12" i="24" s="1"/>
  <c r="D11" i="24"/>
  <c r="E11" i="24" s="1"/>
  <c r="D10" i="24"/>
  <c r="E10" i="24" s="1"/>
  <c r="D9" i="24"/>
  <c r="E9" i="24" s="1"/>
  <c r="D8" i="24"/>
  <c r="E8" i="24" s="1"/>
  <c r="F3" i="24"/>
  <c r="A163" i="21" l="1"/>
  <c r="E162" i="21"/>
  <c r="F162" i="21"/>
  <c r="E141" i="21"/>
  <c r="F141" i="21"/>
  <c r="F1282" i="21" l="1"/>
  <c r="E1282" i="21"/>
  <c r="F1281" i="21"/>
  <c r="E1281" i="21"/>
  <c r="F1280" i="21"/>
  <c r="E1280" i="21"/>
  <c r="F1279" i="21"/>
  <c r="E1279" i="21"/>
  <c r="F1278" i="21"/>
  <c r="E1278" i="21"/>
  <c r="F1277" i="21"/>
  <c r="E1277" i="21"/>
  <c r="F1276" i="21"/>
  <c r="E1276" i="21"/>
  <c r="F1275" i="21"/>
  <c r="E1275" i="21"/>
  <c r="F1274" i="21"/>
  <c r="E1274" i="21"/>
  <c r="F1273" i="21"/>
  <c r="E1273" i="21"/>
  <c r="F1272" i="21"/>
  <c r="E1272" i="21"/>
  <c r="B1283" i="21"/>
  <c r="A1265" i="21"/>
  <c r="F1271" i="21"/>
  <c r="E1271" i="21"/>
  <c r="F1270" i="21"/>
  <c r="E1270" i="21"/>
  <c r="F1269" i="21"/>
  <c r="E1269" i="21"/>
  <c r="F1268" i="21"/>
  <c r="E1268" i="21"/>
  <c r="E1247" i="21"/>
  <c r="F1247" i="21"/>
  <c r="E1248" i="21"/>
  <c r="F1248" i="21"/>
  <c r="E1249" i="21"/>
  <c r="F1249" i="21"/>
  <c r="E1250" i="21"/>
  <c r="F1250" i="21"/>
  <c r="E1251" i="21"/>
  <c r="F1251" i="21"/>
  <c r="E1252" i="21"/>
  <c r="F1252" i="21"/>
  <c r="E1253" i="21"/>
  <c r="F1253" i="21"/>
  <c r="E1254" i="21"/>
  <c r="F1254" i="21"/>
  <c r="E1255" i="21"/>
  <c r="F1255" i="21"/>
  <c r="E1256" i="21"/>
  <c r="F1256" i="21"/>
  <c r="E1257" i="21"/>
  <c r="F1257" i="21"/>
  <c r="E1258" i="21"/>
  <c r="F1258" i="21"/>
  <c r="E1259" i="21"/>
  <c r="F1259" i="21"/>
  <c r="A1221" i="21"/>
  <c r="B1260" i="21"/>
  <c r="F1246" i="21"/>
  <c r="E1246" i="21"/>
  <c r="F1245" i="21"/>
  <c r="E1245" i="21"/>
  <c r="F1244" i="21"/>
  <c r="E1244" i="21"/>
  <c r="F1243" i="21"/>
  <c r="E1243" i="21"/>
  <c r="F1242" i="21"/>
  <c r="E1242" i="21"/>
  <c r="F1241" i="21"/>
  <c r="E1241" i="21"/>
  <c r="F1240" i="21"/>
  <c r="E1240" i="21"/>
  <c r="F1239" i="21"/>
  <c r="E1239" i="21"/>
  <c r="F1238" i="21"/>
  <c r="E1238" i="21"/>
  <c r="F1237" i="21"/>
  <c r="E1237" i="21"/>
  <c r="F1236" i="21"/>
  <c r="E1236" i="21"/>
  <c r="F1235" i="21"/>
  <c r="E1235" i="21"/>
  <c r="F1234" i="21"/>
  <c r="E1234" i="21"/>
  <c r="F1233" i="21"/>
  <c r="E1233" i="21"/>
  <c r="F1232" i="21"/>
  <c r="E1232" i="21"/>
  <c r="F1231" i="21"/>
  <c r="E1231" i="21"/>
  <c r="F1230" i="21"/>
  <c r="E1230" i="21"/>
  <c r="F1229" i="21"/>
  <c r="E1229" i="21"/>
  <c r="F1228" i="21"/>
  <c r="E1228" i="21"/>
  <c r="F1227" i="21"/>
  <c r="E1227" i="21"/>
  <c r="F1226" i="21"/>
  <c r="E1226" i="21"/>
  <c r="F1225" i="21"/>
  <c r="E1225" i="21"/>
  <c r="A1225" i="21"/>
  <c r="A1226" i="21" s="1"/>
  <c r="A1227" i="21" s="1"/>
  <c r="A1228" i="21" s="1"/>
  <c r="A1229" i="21" s="1"/>
  <c r="A1230" i="21" s="1"/>
  <c r="A1231" i="21" s="1"/>
  <c r="A1232" i="21" s="1"/>
  <c r="A1233" i="21" s="1"/>
  <c r="A1234" i="21" s="1"/>
  <c r="A1235" i="21" s="1"/>
  <c r="A1236" i="21" s="1"/>
  <c r="A1237" i="21" s="1"/>
  <c r="A1238" i="21" s="1"/>
  <c r="A1239" i="21" s="1"/>
  <c r="A1240" i="21" s="1"/>
  <c r="A1241" i="21" s="1"/>
  <c r="A1242" i="21" s="1"/>
  <c r="A1243" i="21" s="1"/>
  <c r="A1244" i="21" s="1"/>
  <c r="A1245" i="21" s="1"/>
  <c r="A1246" i="21" s="1"/>
  <c r="A1247" i="21" s="1"/>
  <c r="A1248" i="21" s="1"/>
  <c r="A1249" i="21" s="1"/>
  <c r="A1250" i="21" s="1"/>
  <c r="A1251" i="21" s="1"/>
  <c r="A1252" i="21" s="1"/>
  <c r="A1253" i="21" s="1"/>
  <c r="A1254" i="21" s="1"/>
  <c r="A1255" i="21" s="1"/>
  <c r="A1256" i="21" s="1"/>
  <c r="A1257" i="21" s="1"/>
  <c r="A1258" i="21" s="1"/>
  <c r="A1259" i="21" s="1"/>
  <c r="F1224" i="21"/>
  <c r="E1224" i="21"/>
  <c r="E1212" i="21"/>
  <c r="F1212" i="21"/>
  <c r="A1208" i="21"/>
  <c r="B1217" i="21"/>
  <c r="F1216" i="21"/>
  <c r="E1216" i="21"/>
  <c r="F1215" i="21"/>
  <c r="E1215" i="21"/>
  <c r="F1214" i="21"/>
  <c r="E1214" i="21"/>
  <c r="F1213" i="21"/>
  <c r="E1213" i="21"/>
  <c r="A1213" i="21"/>
  <c r="A1214" i="21" s="1"/>
  <c r="A1215" i="21" s="1"/>
  <c r="A1216" i="21" s="1"/>
  <c r="F1211" i="21"/>
  <c r="E1211" i="21"/>
  <c r="F1217" i="21" l="1"/>
  <c r="E1217" i="21" s="1"/>
  <c r="F1283" i="21"/>
  <c r="E1283" i="21" s="1"/>
  <c r="F90" i="17" s="1"/>
  <c r="F1260" i="21"/>
  <c r="E1260" i="21"/>
  <c r="F89" i="17" s="1"/>
  <c r="F88" i="17"/>
  <c r="A1176" i="21"/>
  <c r="B1202" i="21"/>
  <c r="F1201" i="21"/>
  <c r="E1201" i="21"/>
  <c r="F1200" i="21"/>
  <c r="E1200" i="21"/>
  <c r="F1199" i="21"/>
  <c r="E1199" i="21"/>
  <c r="F1198" i="21"/>
  <c r="E1198" i="21"/>
  <c r="F1197" i="21"/>
  <c r="E1197" i="21"/>
  <c r="F1196" i="21"/>
  <c r="E1196" i="21"/>
  <c r="F1195" i="21"/>
  <c r="E1195" i="21"/>
  <c r="F1194" i="21"/>
  <c r="E1194" i="21"/>
  <c r="F1193" i="21"/>
  <c r="E1193" i="21"/>
  <c r="F1192" i="21"/>
  <c r="E1192" i="21"/>
  <c r="F1191" i="21"/>
  <c r="E1191" i="21"/>
  <c r="F1190" i="21"/>
  <c r="E1190" i="21"/>
  <c r="F1189" i="21"/>
  <c r="E1189" i="21"/>
  <c r="F1188" i="21"/>
  <c r="E1188" i="21"/>
  <c r="F1187" i="21"/>
  <c r="E1187" i="21"/>
  <c r="F1186" i="21"/>
  <c r="E1186" i="21"/>
  <c r="F1185" i="21"/>
  <c r="E1185" i="21"/>
  <c r="F1184" i="21"/>
  <c r="E1184" i="21"/>
  <c r="F1183" i="21"/>
  <c r="E1183" i="21"/>
  <c r="F1182" i="21"/>
  <c r="E1182" i="21"/>
  <c r="F1181" i="21"/>
  <c r="E1181" i="21"/>
  <c r="F1180" i="21"/>
  <c r="E1180" i="21"/>
  <c r="A1180" i="21"/>
  <c r="A1181" i="21" s="1"/>
  <c r="A1182" i="21" s="1"/>
  <c r="A1183" i="21" s="1"/>
  <c r="A1184" i="21" s="1"/>
  <c r="A1185" i="21" s="1"/>
  <c r="A1186" i="21" s="1"/>
  <c r="A1187" i="21" s="1"/>
  <c r="A1188" i="21" s="1"/>
  <c r="A1189" i="21" s="1"/>
  <c r="A1190" i="21" s="1"/>
  <c r="A1191" i="21" s="1"/>
  <c r="A1192" i="21" s="1"/>
  <c r="A1193" i="21" s="1"/>
  <c r="A1194" i="21" s="1"/>
  <c r="A1195" i="21" s="1"/>
  <c r="A1196" i="21" s="1"/>
  <c r="A1197" i="21" s="1"/>
  <c r="A1198" i="21" s="1"/>
  <c r="A1199" i="21" s="1"/>
  <c r="A1200" i="21" s="1"/>
  <c r="A1201" i="21" s="1"/>
  <c r="F1179" i="21"/>
  <c r="E1179" i="21"/>
  <c r="C108" i="17"/>
  <c r="J107" i="17"/>
  <c r="C107" i="17"/>
  <c r="C106" i="17"/>
  <c r="E1103" i="21"/>
  <c r="E1104" i="21"/>
  <c r="E1105" i="21"/>
  <c r="E1106" i="21"/>
  <c r="E1107" i="21"/>
  <c r="E1108" i="21"/>
  <c r="E1109" i="21"/>
  <c r="E1110" i="21"/>
  <c r="E1111" i="21"/>
  <c r="E1112" i="21"/>
  <c r="E1113" i="21"/>
  <c r="E1114" i="21"/>
  <c r="E1115" i="21"/>
  <c r="E1116" i="21"/>
  <c r="E1117" i="21"/>
  <c r="E1118" i="21"/>
  <c r="E1119" i="21"/>
  <c r="E1120" i="21"/>
  <c r="E1121" i="21"/>
  <c r="E1122" i="21"/>
  <c r="E1123" i="21"/>
  <c r="E1124" i="21"/>
  <c r="E1125" i="21"/>
  <c r="E1126" i="21"/>
  <c r="E1127" i="21"/>
  <c r="E1128" i="21"/>
  <c r="E1129" i="21"/>
  <c r="E1130" i="21"/>
  <c r="E1131" i="21"/>
  <c r="E1132" i="21"/>
  <c r="E1133" i="21"/>
  <c r="E1134" i="21"/>
  <c r="E1135" i="21"/>
  <c r="E1136" i="21"/>
  <c r="E1137" i="21"/>
  <c r="E1138" i="21"/>
  <c r="E1139" i="21"/>
  <c r="E1140" i="21"/>
  <c r="E1141" i="21"/>
  <c r="E1142" i="21"/>
  <c r="E1143" i="21"/>
  <c r="E1144" i="21"/>
  <c r="E1145" i="21"/>
  <c r="E1146" i="21"/>
  <c r="E1147" i="21"/>
  <c r="E1148" i="21"/>
  <c r="E1149" i="21"/>
  <c r="E1150" i="21"/>
  <c r="E1151" i="21"/>
  <c r="E1152" i="21"/>
  <c r="E1153" i="21"/>
  <c r="E1154" i="21"/>
  <c r="E1155" i="21"/>
  <c r="E1156" i="21"/>
  <c r="E1157" i="21"/>
  <c r="E1158" i="21"/>
  <c r="E1159" i="21"/>
  <c r="E1160" i="21"/>
  <c r="E1161" i="21"/>
  <c r="E1162" i="21"/>
  <c r="E1163" i="21"/>
  <c r="E1164" i="21"/>
  <c r="E1165" i="21"/>
  <c r="E1166" i="21"/>
  <c r="E1167" i="21"/>
  <c r="E1168" i="21"/>
  <c r="E1169" i="21"/>
  <c r="F1117" i="21"/>
  <c r="F1118" i="21"/>
  <c r="F1119" i="21"/>
  <c r="F1120" i="21"/>
  <c r="F1121" i="21"/>
  <c r="F1122" i="21"/>
  <c r="F1123" i="21"/>
  <c r="F1124" i="21"/>
  <c r="F1125" i="21"/>
  <c r="F1126" i="21"/>
  <c r="F1127" i="21"/>
  <c r="F1128" i="21"/>
  <c r="F1129" i="21"/>
  <c r="F1130" i="21"/>
  <c r="F1131" i="21"/>
  <c r="F1132" i="21"/>
  <c r="F1133" i="21"/>
  <c r="F1134" i="21"/>
  <c r="F1135" i="21"/>
  <c r="F1136" i="21"/>
  <c r="F1137" i="21"/>
  <c r="F1138" i="21"/>
  <c r="F1139" i="21"/>
  <c r="F1140" i="21"/>
  <c r="F1141" i="21"/>
  <c r="F1142" i="21"/>
  <c r="F1143" i="21"/>
  <c r="F1144" i="21"/>
  <c r="F1145" i="21"/>
  <c r="F1146" i="21"/>
  <c r="F1147" i="21"/>
  <c r="F1148" i="21"/>
  <c r="F1149" i="21"/>
  <c r="F1150" i="21"/>
  <c r="F1151" i="21"/>
  <c r="F1152" i="21"/>
  <c r="F1153" i="21"/>
  <c r="F1154" i="21"/>
  <c r="F1155" i="21"/>
  <c r="F1156" i="21"/>
  <c r="F1157" i="21"/>
  <c r="F1158" i="21"/>
  <c r="F1159" i="21"/>
  <c r="F1160" i="21"/>
  <c r="F1161" i="21"/>
  <c r="F1162" i="21"/>
  <c r="F1163" i="21"/>
  <c r="F1164" i="21"/>
  <c r="F1165" i="21"/>
  <c r="F1166" i="21"/>
  <c r="F1167" i="21"/>
  <c r="F1168" i="21"/>
  <c r="F1169" i="21"/>
  <c r="F1116" i="21"/>
  <c r="F1115" i="21"/>
  <c r="F1114" i="21"/>
  <c r="F1113" i="21"/>
  <c r="F1112" i="21"/>
  <c r="F1111" i="21"/>
  <c r="F1110" i="21"/>
  <c r="F1109" i="21"/>
  <c r="F1108" i="21"/>
  <c r="F1107" i="21"/>
  <c r="F1106" i="21"/>
  <c r="F1105" i="21"/>
  <c r="F1104" i="21"/>
  <c r="F1103" i="21"/>
  <c r="A1063" i="21"/>
  <c r="B1170" i="21"/>
  <c r="F1102" i="21"/>
  <c r="E1102" i="21"/>
  <c r="F1101" i="21"/>
  <c r="E1101" i="21"/>
  <c r="F1100" i="21"/>
  <c r="E1100" i="21"/>
  <c r="F1099" i="21"/>
  <c r="E1099" i="21"/>
  <c r="F1098" i="21"/>
  <c r="E1098" i="21"/>
  <c r="F1097" i="21"/>
  <c r="E1097" i="21"/>
  <c r="F1096" i="21"/>
  <c r="E1096" i="21"/>
  <c r="F1095" i="21"/>
  <c r="E1095" i="21"/>
  <c r="F1094" i="21"/>
  <c r="E1094" i="21"/>
  <c r="F1093" i="21"/>
  <c r="E1093" i="21"/>
  <c r="F1092" i="21"/>
  <c r="E1092" i="21"/>
  <c r="F1091" i="21"/>
  <c r="E1091" i="21"/>
  <c r="F1090" i="21"/>
  <c r="E1090" i="21"/>
  <c r="F1089" i="21"/>
  <c r="E1089" i="21"/>
  <c r="F1088" i="21"/>
  <c r="E1088" i="21"/>
  <c r="F1087" i="21"/>
  <c r="E1087" i="21"/>
  <c r="F1086" i="21"/>
  <c r="E1086" i="21"/>
  <c r="F1085" i="21"/>
  <c r="E1085" i="21"/>
  <c r="F1084" i="21"/>
  <c r="E1084" i="21"/>
  <c r="F1083" i="21"/>
  <c r="E1083" i="21"/>
  <c r="F1082" i="21"/>
  <c r="E1082" i="21"/>
  <c r="F1081" i="21"/>
  <c r="E1081" i="21"/>
  <c r="F1080" i="21"/>
  <c r="E1080" i="21"/>
  <c r="F1079" i="21"/>
  <c r="E1079" i="21"/>
  <c r="F1078" i="21"/>
  <c r="E1078" i="21"/>
  <c r="F1077" i="21"/>
  <c r="E1077" i="21"/>
  <c r="F1076" i="21"/>
  <c r="E1076" i="21"/>
  <c r="F1075" i="21"/>
  <c r="E1075" i="21"/>
  <c r="F1074" i="21"/>
  <c r="E1074" i="21"/>
  <c r="F1073" i="21"/>
  <c r="E1073" i="21"/>
  <c r="F1072" i="21"/>
  <c r="E1072" i="21"/>
  <c r="F1071" i="21"/>
  <c r="E1071" i="21"/>
  <c r="F1070" i="21"/>
  <c r="E1070" i="21"/>
  <c r="F1069" i="21"/>
  <c r="E1069" i="21"/>
  <c r="F1068" i="21"/>
  <c r="E1068" i="21"/>
  <c r="F1067" i="21"/>
  <c r="E1067" i="21"/>
  <c r="A1067" i="21"/>
  <c r="A1068" i="21" s="1"/>
  <c r="A1069" i="21" s="1"/>
  <c r="A1070" i="21" s="1"/>
  <c r="A1071" i="21" s="1"/>
  <c r="A1072" i="21" s="1"/>
  <c r="A1073" i="21" s="1"/>
  <c r="A1074" i="21" s="1"/>
  <c r="A1075" i="21" s="1"/>
  <c r="A1076" i="21" s="1"/>
  <c r="A1077" i="21" s="1"/>
  <c r="A1078" i="21" s="1"/>
  <c r="A1079" i="21" s="1"/>
  <c r="A1080" i="21" s="1"/>
  <c r="A1081" i="21" s="1"/>
  <c r="A1082" i="21" s="1"/>
  <c r="A1083" i="21" s="1"/>
  <c r="A1084" i="21" s="1"/>
  <c r="A1085" i="21" s="1"/>
  <c r="A1086" i="21" s="1"/>
  <c r="A1087" i="21" s="1"/>
  <c r="A1088" i="21" s="1"/>
  <c r="A1089" i="21" s="1"/>
  <c r="A1090" i="21" s="1"/>
  <c r="A1091" i="21" s="1"/>
  <c r="A1092" i="21" s="1"/>
  <c r="A1093" i="21" s="1"/>
  <c r="A1094" i="21" s="1"/>
  <c r="A1095" i="21" s="1"/>
  <c r="A1096" i="21" s="1"/>
  <c r="A1097" i="21" s="1"/>
  <c r="A1098" i="21" s="1"/>
  <c r="A1099" i="21" s="1"/>
  <c r="A1100" i="21" s="1"/>
  <c r="F1066" i="21"/>
  <c r="E1066" i="21"/>
  <c r="F1202" i="21" l="1"/>
  <c r="E1202" i="21" s="1"/>
  <c r="F110" i="17" s="1"/>
  <c r="F1170" i="21"/>
  <c r="E1170" i="21" s="1"/>
  <c r="F109" i="17" s="1"/>
  <c r="A1101" i="21"/>
  <c r="A1102" i="21" s="1"/>
  <c r="A1103" i="21" s="1"/>
  <c r="A1104" i="21" s="1"/>
  <c r="A1105" i="21" s="1"/>
  <c r="A1106" i="21" s="1"/>
  <c r="A1107" i="21" s="1"/>
  <c r="A1108" i="21" s="1"/>
  <c r="A1109" i="21" s="1"/>
  <c r="A1110" i="21" s="1"/>
  <c r="A1111" i="21" s="1"/>
  <c r="A1112" i="21" s="1"/>
  <c r="A1113" i="21" s="1"/>
  <c r="A1114" i="21" s="1"/>
  <c r="A1115" i="21" s="1"/>
  <c r="A1116" i="21" s="1"/>
  <c r="A1117" i="21" s="1"/>
  <c r="A1118" i="21" s="1"/>
  <c r="A1119" i="21" s="1"/>
  <c r="A1120" i="21" s="1"/>
  <c r="A1121" i="21" s="1"/>
  <c r="A1122" i="21" s="1"/>
  <c r="A1123" i="21" s="1"/>
  <c r="A1124" i="21" s="1"/>
  <c r="A1125" i="21" s="1"/>
  <c r="A1126" i="21" s="1"/>
  <c r="A1127" i="21" s="1"/>
  <c r="A1128" i="21" s="1"/>
  <c r="A1129" i="21" s="1"/>
  <c r="A1130" i="21" s="1"/>
  <c r="A1131" i="21" s="1"/>
  <c r="A1132" i="21" s="1"/>
  <c r="A1133" i="21" s="1"/>
  <c r="A1134" i="21" s="1"/>
  <c r="A1135" i="21" s="1"/>
  <c r="A1136" i="21" s="1"/>
  <c r="A1137" i="21" s="1"/>
  <c r="A1138" i="21" s="1"/>
  <c r="A1139" i="21" s="1"/>
  <c r="A1140" i="21" s="1"/>
  <c r="A1141" i="21" s="1"/>
  <c r="A1142" i="21" s="1"/>
  <c r="A1143" i="21" s="1"/>
  <c r="A1144" i="21" s="1"/>
  <c r="A1145" i="21" s="1"/>
  <c r="A1146" i="21" s="1"/>
  <c r="A1147" i="21" s="1"/>
  <c r="A1148" i="21" s="1"/>
  <c r="A1149" i="21" s="1"/>
  <c r="A1150" i="21" s="1"/>
  <c r="A1151" i="21" s="1"/>
  <c r="A1152" i="21" s="1"/>
  <c r="A1153" i="21" s="1"/>
  <c r="A1154" i="21" s="1"/>
  <c r="A1155" i="21" s="1"/>
  <c r="A1156" i="21" s="1"/>
  <c r="A1157" i="21" s="1"/>
  <c r="A1158" i="21" s="1"/>
  <c r="A1159" i="21" s="1"/>
  <c r="A1160" i="21" s="1"/>
  <c r="A1161" i="21" s="1"/>
  <c r="A1162" i="21" s="1"/>
  <c r="A1163" i="21" s="1"/>
  <c r="A1164" i="21" s="1"/>
  <c r="A1165" i="21" s="1"/>
  <c r="A1166" i="21" s="1"/>
  <c r="A1167" i="21" s="1"/>
  <c r="A1168" i="21" s="1"/>
  <c r="A1169" i="21" s="1"/>
  <c r="J144" i="22"/>
  <c r="L144" i="22" s="1"/>
  <c r="J143" i="22"/>
  <c r="L143" i="22" s="1"/>
  <c r="J142" i="22"/>
  <c r="L142" i="22" s="1"/>
  <c r="J141" i="22"/>
  <c r="L141" i="22" s="1"/>
  <c r="J140" i="22"/>
  <c r="L140" i="22" s="1"/>
  <c r="J139" i="22"/>
  <c r="L139" i="22" s="1"/>
  <c r="J138" i="22"/>
  <c r="L138" i="22" s="1"/>
  <c r="J137" i="22"/>
  <c r="L137" i="22" s="1"/>
  <c r="J136" i="22"/>
  <c r="L136" i="22" s="1"/>
  <c r="J135" i="22"/>
  <c r="L135" i="22" s="1"/>
  <c r="J134" i="22"/>
  <c r="L134" i="22" s="1"/>
  <c r="J133" i="22"/>
  <c r="L133" i="22" s="1"/>
  <c r="J132" i="22"/>
  <c r="L132" i="22" s="1"/>
  <c r="J131" i="22"/>
  <c r="L131" i="22" s="1"/>
  <c r="J130" i="22"/>
  <c r="L130" i="22" s="1"/>
  <c r="J129" i="22"/>
  <c r="L129" i="22" s="1"/>
  <c r="J128" i="22"/>
  <c r="L128" i="22" s="1"/>
  <c r="J127" i="22"/>
  <c r="L127" i="22" s="1"/>
  <c r="J126" i="22"/>
  <c r="L126" i="22" s="1"/>
  <c r="J125" i="22"/>
  <c r="L125" i="22" s="1"/>
  <c r="J124" i="22"/>
  <c r="L124" i="22" s="1"/>
  <c r="J123" i="22"/>
  <c r="L123" i="22" s="1"/>
  <c r="J122" i="22"/>
  <c r="L122" i="22" s="1"/>
  <c r="J121" i="22"/>
  <c r="L121" i="22" s="1"/>
  <c r="J120" i="22"/>
  <c r="L120" i="22" s="1"/>
  <c r="J119" i="22"/>
  <c r="L119" i="22" s="1"/>
  <c r="J118" i="22"/>
  <c r="L118" i="22" s="1"/>
  <c r="J117" i="22"/>
  <c r="L117" i="22" s="1"/>
  <c r="J116" i="22"/>
  <c r="L116" i="22" s="1"/>
  <c r="J115" i="22"/>
  <c r="L115" i="22" s="1"/>
  <c r="J114" i="22"/>
  <c r="L114" i="22" s="1"/>
  <c r="J113" i="22"/>
  <c r="L113" i="22" s="1"/>
  <c r="J112" i="22"/>
  <c r="L112" i="22" s="1"/>
  <c r="J111" i="22"/>
  <c r="L111" i="22" s="1"/>
  <c r="J110" i="22"/>
  <c r="L110" i="22" s="1"/>
  <c r="J109" i="22"/>
  <c r="L109" i="22" s="1"/>
  <c r="J108" i="22"/>
  <c r="L108" i="22" s="1"/>
  <c r="J107" i="22"/>
  <c r="L107" i="22" s="1"/>
  <c r="J106" i="22"/>
  <c r="L106" i="22" s="1"/>
  <c r="J105" i="22"/>
  <c r="L105" i="22" s="1"/>
  <c r="J104" i="22"/>
  <c r="L104" i="22" s="1"/>
  <c r="J103" i="22"/>
  <c r="L103" i="22" s="1"/>
  <c r="J102" i="22"/>
  <c r="L102" i="22" s="1"/>
  <c r="J101" i="22"/>
  <c r="L101" i="22" s="1"/>
  <c r="J100" i="22"/>
  <c r="L100" i="22" s="1"/>
  <c r="J99" i="22"/>
  <c r="L99" i="22" s="1"/>
  <c r="J98" i="22"/>
  <c r="L98" i="22" s="1"/>
  <c r="J97" i="22"/>
  <c r="L97" i="22" s="1"/>
  <c r="J96" i="22"/>
  <c r="L96" i="22" s="1"/>
  <c r="J95" i="22"/>
  <c r="L95" i="22" s="1"/>
  <c r="J94" i="22"/>
  <c r="L94" i="22" s="1"/>
  <c r="J93" i="22"/>
  <c r="L93" i="22" s="1"/>
  <c r="J92" i="22"/>
  <c r="L92" i="22" s="1"/>
  <c r="J91" i="22"/>
  <c r="L91" i="22" s="1"/>
  <c r="J90" i="22"/>
  <c r="L90" i="22" s="1"/>
  <c r="J89" i="22"/>
  <c r="L89" i="22" s="1"/>
  <c r="J88" i="22"/>
  <c r="L88" i="22" s="1"/>
  <c r="J87" i="22"/>
  <c r="L87" i="22" s="1"/>
  <c r="J86" i="22"/>
  <c r="L86" i="22" s="1"/>
  <c r="J85" i="22"/>
  <c r="L85" i="22" s="1"/>
  <c r="J84" i="22"/>
  <c r="L84" i="22" s="1"/>
  <c r="J83" i="22"/>
  <c r="L83" i="22" s="1"/>
  <c r="J82" i="22"/>
  <c r="L82" i="22" s="1"/>
  <c r="J81" i="22"/>
  <c r="L81" i="22" s="1"/>
  <c r="J80" i="22"/>
  <c r="L80" i="22" s="1"/>
  <c r="J79" i="22"/>
  <c r="L79" i="22" s="1"/>
  <c r="J78" i="22"/>
  <c r="M363" i="22"/>
  <c r="M362" i="22"/>
  <c r="M361" i="22"/>
  <c r="M360" i="22"/>
  <c r="M359" i="22"/>
  <c r="M358" i="22"/>
  <c r="M357" i="22"/>
  <c r="M356" i="22"/>
  <c r="M355" i="22"/>
  <c r="M354" i="22"/>
  <c r="M353" i="22"/>
  <c r="M352" i="22"/>
  <c r="M351" i="22"/>
  <c r="M350" i="22"/>
  <c r="M349" i="22"/>
  <c r="M348" i="22"/>
  <c r="M347" i="22"/>
  <c r="M346" i="22"/>
  <c r="M345" i="22"/>
  <c r="M344" i="22"/>
  <c r="M343" i="22"/>
  <c r="M342" i="22"/>
  <c r="M341" i="22"/>
  <c r="M340" i="22"/>
  <c r="M339" i="22"/>
  <c r="M338" i="22"/>
  <c r="M337" i="22"/>
  <c r="M336" i="22"/>
  <c r="M335" i="22"/>
  <c r="M334" i="22"/>
  <c r="M333" i="22"/>
  <c r="M332" i="22"/>
  <c r="M331" i="22"/>
  <c r="M330" i="22"/>
  <c r="M329" i="22"/>
  <c r="M328" i="22"/>
  <c r="M327" i="22"/>
  <c r="M326" i="22"/>
  <c r="M325" i="22"/>
  <c r="M324" i="22"/>
  <c r="M323" i="22"/>
  <c r="M322" i="22"/>
  <c r="M321" i="22"/>
  <c r="M320" i="22"/>
  <c r="M319" i="22"/>
  <c r="M318" i="22"/>
  <c r="M317" i="22"/>
  <c r="M316" i="22"/>
  <c r="M315" i="22"/>
  <c r="M314" i="22"/>
  <c r="M313" i="22"/>
  <c r="M312" i="22"/>
  <c r="M311" i="22"/>
  <c r="M310" i="22"/>
  <c r="M309" i="22"/>
  <c r="M308" i="22"/>
  <c r="M307" i="22"/>
  <c r="M306" i="22"/>
  <c r="M305" i="22"/>
  <c r="M304" i="22"/>
  <c r="M303" i="22"/>
  <c r="M302" i="22"/>
  <c r="M301" i="22"/>
  <c r="M300" i="22"/>
  <c r="M299" i="22"/>
  <c r="M298" i="22"/>
  <c r="M297" i="22"/>
  <c r="M296" i="22"/>
  <c r="M295" i="22"/>
  <c r="M294" i="22"/>
  <c r="M293" i="22"/>
  <c r="M292" i="22"/>
  <c r="M291" i="22"/>
  <c r="M290" i="22"/>
  <c r="M289" i="22"/>
  <c r="M288" i="22"/>
  <c r="M287" i="22"/>
  <c r="M286" i="22"/>
  <c r="M285" i="22"/>
  <c r="M284" i="22"/>
  <c r="M283" i="22"/>
  <c r="M282" i="22"/>
  <c r="M281" i="22"/>
  <c r="M280" i="22"/>
  <c r="M279" i="22"/>
  <c r="M278" i="22"/>
  <c r="M277" i="22"/>
  <c r="M276" i="22"/>
  <c r="M275" i="22"/>
  <c r="M274" i="22"/>
  <c r="M273" i="22"/>
  <c r="M272" i="22"/>
  <c r="M271" i="22"/>
  <c r="M270" i="22"/>
  <c r="M269" i="22"/>
  <c r="M268" i="22"/>
  <c r="M267" i="22"/>
  <c r="M266" i="22"/>
  <c r="M265" i="22"/>
  <c r="M264" i="22"/>
  <c r="M263" i="22"/>
  <c r="M262" i="22"/>
  <c r="M261" i="22"/>
  <c r="M260" i="22"/>
  <c r="M259" i="22"/>
  <c r="M258" i="22"/>
  <c r="M257" i="22"/>
  <c r="M256" i="22"/>
  <c r="M255" i="22"/>
  <c r="M254" i="22"/>
  <c r="M253" i="22"/>
  <c r="M252" i="22"/>
  <c r="M251" i="22"/>
  <c r="M250" i="22"/>
  <c r="M249" i="22"/>
  <c r="M248" i="22"/>
  <c r="M247" i="22"/>
  <c r="M246" i="22"/>
  <c r="M245" i="22"/>
  <c r="M244" i="22"/>
  <c r="M243" i="22"/>
  <c r="M242" i="22"/>
  <c r="M241" i="22"/>
  <c r="M240" i="22"/>
  <c r="M239" i="22"/>
  <c r="M238" i="22"/>
  <c r="M237" i="22"/>
  <c r="M236" i="22"/>
  <c r="M235" i="22"/>
  <c r="M234" i="22"/>
  <c r="M233" i="22"/>
  <c r="M232" i="22"/>
  <c r="M231" i="22"/>
  <c r="M230" i="22"/>
  <c r="M229" i="22"/>
  <c r="M228" i="22"/>
  <c r="M227" i="22"/>
  <c r="M226" i="22"/>
  <c r="M225" i="22"/>
  <c r="M224" i="22"/>
  <c r="M223" i="22"/>
  <c r="M222" i="22"/>
  <c r="M221" i="22"/>
  <c r="M220" i="22"/>
  <c r="M219" i="22"/>
  <c r="M218" i="22"/>
  <c r="M217" i="22"/>
  <c r="M216" i="22"/>
  <c r="M215" i="22"/>
  <c r="M214" i="22"/>
  <c r="M213" i="22"/>
  <c r="M212" i="22"/>
  <c r="M211" i="22"/>
  <c r="M210" i="22"/>
  <c r="M209" i="22"/>
  <c r="M208" i="22"/>
  <c r="M207" i="22"/>
  <c r="M206" i="22"/>
  <c r="M205" i="22"/>
  <c r="M204" i="22"/>
  <c r="M203" i="22"/>
  <c r="M202" i="22"/>
  <c r="M201" i="22"/>
  <c r="M200" i="22"/>
  <c r="M199" i="22"/>
  <c r="M198" i="22"/>
  <c r="M197" i="22"/>
  <c r="M196" i="22"/>
  <c r="M195" i="22"/>
  <c r="M194" i="22"/>
  <c r="M193" i="22"/>
  <c r="M192" i="22"/>
  <c r="M191" i="22"/>
  <c r="M190" i="22"/>
  <c r="M189" i="22"/>
  <c r="M188" i="22"/>
  <c r="M187" i="22"/>
  <c r="M186" i="22"/>
  <c r="M185" i="22"/>
  <c r="M184" i="22"/>
  <c r="M183" i="22"/>
  <c r="M182" i="22"/>
  <c r="M181" i="22"/>
  <c r="M180" i="22"/>
  <c r="M179" i="22"/>
  <c r="M178" i="22"/>
  <c r="M177" i="22"/>
  <c r="M176" i="22"/>
  <c r="M175" i="22"/>
  <c r="M174" i="22"/>
  <c r="M173" i="22"/>
  <c r="M172" i="22"/>
  <c r="M171" i="22"/>
  <c r="M170" i="22"/>
  <c r="M169" i="22"/>
  <c r="M168" i="22"/>
  <c r="M167" i="22"/>
  <c r="M166" i="22"/>
  <c r="M165" i="22"/>
  <c r="M164" i="22"/>
  <c r="M163" i="22"/>
  <c r="M162" i="22"/>
  <c r="M161" i="22"/>
  <c r="M160" i="22"/>
  <c r="M159" i="22"/>
  <c r="M158" i="22"/>
  <c r="M157" i="22"/>
  <c r="L78" i="22" l="1"/>
  <c r="L145" i="22" s="1"/>
  <c r="A1047" i="21"/>
  <c r="B1058" i="21"/>
  <c r="F1057" i="21"/>
  <c r="E1057" i="21"/>
  <c r="F1056" i="21"/>
  <c r="E1056" i="21"/>
  <c r="F1055" i="21"/>
  <c r="E1055" i="21"/>
  <c r="F1054" i="21"/>
  <c r="E1054" i="21"/>
  <c r="F1053" i="21"/>
  <c r="E1053" i="21"/>
  <c r="F1052" i="21"/>
  <c r="E1052" i="21"/>
  <c r="F1051" i="21"/>
  <c r="E1051" i="21"/>
  <c r="A1051" i="21"/>
  <c r="A1052" i="21" s="1"/>
  <c r="A1053" i="21" s="1"/>
  <c r="A1054" i="21" s="1"/>
  <c r="A1055" i="21" s="1"/>
  <c r="A1056" i="21" s="1"/>
  <c r="A1057" i="21" s="1"/>
  <c r="F1050" i="21"/>
  <c r="E1050" i="21"/>
  <c r="A26" i="2"/>
  <c r="E1035" i="21"/>
  <c r="F1035" i="21"/>
  <c r="E1036" i="21"/>
  <c r="F1036" i="21"/>
  <c r="E1037" i="21"/>
  <c r="F1037" i="21"/>
  <c r="E1038" i="21"/>
  <c r="F1038" i="21"/>
  <c r="E1039" i="21"/>
  <c r="F1039" i="21"/>
  <c r="E1040" i="21"/>
  <c r="F1040" i="21"/>
  <c r="A997" i="21"/>
  <c r="B1042" i="21"/>
  <c r="F1041" i="21"/>
  <c r="E1041" i="21"/>
  <c r="F1034" i="21"/>
  <c r="E1034" i="21"/>
  <c r="F1033" i="21"/>
  <c r="E1033" i="21"/>
  <c r="F1032" i="21"/>
  <c r="E1032" i="21"/>
  <c r="F1031" i="21"/>
  <c r="E1031" i="21"/>
  <c r="F1030" i="21"/>
  <c r="E1030" i="21"/>
  <c r="F1029" i="21"/>
  <c r="E1029" i="21"/>
  <c r="F1028" i="21"/>
  <c r="E1028" i="21"/>
  <c r="F1027" i="21"/>
  <c r="E1027" i="21"/>
  <c r="F1026" i="21"/>
  <c r="E1026" i="21"/>
  <c r="F1025" i="21"/>
  <c r="E1025" i="21"/>
  <c r="F1024" i="21"/>
  <c r="E1024" i="21"/>
  <c r="F1023" i="21"/>
  <c r="E1023" i="21"/>
  <c r="F1022" i="21"/>
  <c r="E1022" i="21"/>
  <c r="F1021" i="21"/>
  <c r="E1021" i="21"/>
  <c r="F1020" i="21"/>
  <c r="E1020" i="21"/>
  <c r="F1019" i="21"/>
  <c r="E1019" i="21"/>
  <c r="F1018" i="21"/>
  <c r="E1018" i="21"/>
  <c r="F1017" i="21"/>
  <c r="E1017" i="21"/>
  <c r="F1016" i="21"/>
  <c r="E1016" i="21"/>
  <c r="F1015" i="21"/>
  <c r="E1015" i="21"/>
  <c r="F1014" i="21"/>
  <c r="E1014" i="21"/>
  <c r="F1013" i="21"/>
  <c r="E1013" i="21"/>
  <c r="F1012" i="21"/>
  <c r="E1012" i="21"/>
  <c r="F1011" i="21"/>
  <c r="E1011" i="21"/>
  <c r="F1010" i="21"/>
  <c r="E1010" i="21"/>
  <c r="F1009" i="21"/>
  <c r="E1009" i="21"/>
  <c r="F1008" i="21"/>
  <c r="E1008" i="21"/>
  <c r="F1007" i="21"/>
  <c r="E1007" i="21"/>
  <c r="F1006" i="21"/>
  <c r="E1006" i="21"/>
  <c r="F1005" i="21"/>
  <c r="E1005" i="21"/>
  <c r="F1004" i="21"/>
  <c r="E1004" i="21"/>
  <c r="F1003" i="21"/>
  <c r="E1003" i="21"/>
  <c r="F1002" i="21"/>
  <c r="E1002" i="21"/>
  <c r="F1001" i="21"/>
  <c r="E1001" i="21"/>
  <c r="A1001" i="21"/>
  <c r="A1002" i="21" s="1"/>
  <c r="A1003" i="21" s="1"/>
  <c r="A1004" i="21" s="1"/>
  <c r="A1005" i="21" s="1"/>
  <c r="A1006" i="21" s="1"/>
  <c r="A1007" i="21" s="1"/>
  <c r="A1008" i="21" s="1"/>
  <c r="A1009" i="21" s="1"/>
  <c r="A1010" i="21" s="1"/>
  <c r="A1011" i="21" s="1"/>
  <c r="A1012" i="21" s="1"/>
  <c r="A1013" i="21" s="1"/>
  <c r="A1014" i="21" s="1"/>
  <c r="A1015" i="21" s="1"/>
  <c r="A1016" i="21" s="1"/>
  <c r="A1017" i="21" s="1"/>
  <c r="A1018" i="21" s="1"/>
  <c r="A1019" i="21" s="1"/>
  <c r="A1020" i="21" s="1"/>
  <c r="A1021" i="21" s="1"/>
  <c r="A1022" i="21" s="1"/>
  <c r="A1023" i="21" s="1"/>
  <c r="A1024" i="21" s="1"/>
  <c r="A1025" i="21" s="1"/>
  <c r="A1026" i="21" s="1"/>
  <c r="A1027" i="21" s="1"/>
  <c r="A1028" i="21" s="1"/>
  <c r="A1029" i="21" s="1"/>
  <c r="A1030" i="21" s="1"/>
  <c r="A1031" i="21" s="1"/>
  <c r="A1032" i="21" s="1"/>
  <c r="A1033" i="21" s="1"/>
  <c r="A1034" i="21" s="1"/>
  <c r="A1041" i="21" s="1"/>
  <c r="F1000" i="21"/>
  <c r="E1000" i="21"/>
  <c r="A952" i="21"/>
  <c r="B991" i="21"/>
  <c r="F990" i="21"/>
  <c r="E990" i="21"/>
  <c r="F989" i="21"/>
  <c r="E989" i="21"/>
  <c r="F988" i="21"/>
  <c r="E988" i="21"/>
  <c r="F987" i="21"/>
  <c r="E987" i="21"/>
  <c r="F986" i="21"/>
  <c r="E986" i="21"/>
  <c r="F985" i="21"/>
  <c r="E985" i="21"/>
  <c r="F984" i="21"/>
  <c r="E984" i="21"/>
  <c r="F983" i="21"/>
  <c r="E983" i="21"/>
  <c r="F982" i="21"/>
  <c r="E982" i="21"/>
  <c r="F981" i="21"/>
  <c r="E981" i="21"/>
  <c r="F980" i="21"/>
  <c r="E980" i="21"/>
  <c r="F979" i="21"/>
  <c r="E979" i="21"/>
  <c r="F978" i="21"/>
  <c r="E978" i="21"/>
  <c r="F977" i="21"/>
  <c r="E977" i="21"/>
  <c r="F976" i="21"/>
  <c r="E976" i="21"/>
  <c r="F975" i="21"/>
  <c r="E975" i="21"/>
  <c r="F974" i="21"/>
  <c r="E974" i="21"/>
  <c r="F973" i="21"/>
  <c r="E973" i="21"/>
  <c r="F972" i="21"/>
  <c r="E972" i="21"/>
  <c r="F971" i="21"/>
  <c r="E971" i="21"/>
  <c r="F970" i="21"/>
  <c r="E970" i="21"/>
  <c r="F969" i="21"/>
  <c r="E969" i="21"/>
  <c r="F968" i="21"/>
  <c r="E968" i="21"/>
  <c r="F967" i="21"/>
  <c r="E967" i="21"/>
  <c r="F966" i="21"/>
  <c r="E966" i="21"/>
  <c r="F965" i="21"/>
  <c r="E965" i="21"/>
  <c r="F964" i="21"/>
  <c r="E964" i="21"/>
  <c r="F963" i="21"/>
  <c r="E963" i="21"/>
  <c r="F962" i="21"/>
  <c r="E962" i="21"/>
  <c r="F961" i="21"/>
  <c r="E961" i="21"/>
  <c r="F960" i="21"/>
  <c r="E960" i="21"/>
  <c r="F959" i="21"/>
  <c r="E959" i="21"/>
  <c r="F958" i="21"/>
  <c r="E958" i="21"/>
  <c r="F957" i="21"/>
  <c r="E957" i="21"/>
  <c r="F956" i="21"/>
  <c r="E956" i="21"/>
  <c r="A956" i="21"/>
  <c r="A957" i="21" s="1"/>
  <c r="A958" i="21" s="1"/>
  <c r="A959" i="21" s="1"/>
  <c r="A960" i="21" s="1"/>
  <c r="A961" i="21" s="1"/>
  <c r="A962" i="21" s="1"/>
  <c r="A963" i="21" s="1"/>
  <c r="A964" i="21" s="1"/>
  <c r="A965" i="21" s="1"/>
  <c r="A966" i="21" s="1"/>
  <c r="A967" i="21" s="1"/>
  <c r="A968" i="21" s="1"/>
  <c r="A969" i="21" s="1"/>
  <c r="A970" i="21" s="1"/>
  <c r="A971" i="21" s="1"/>
  <c r="A972" i="21" s="1"/>
  <c r="A973" i="21" s="1"/>
  <c r="A974" i="21" s="1"/>
  <c r="A975" i="21" s="1"/>
  <c r="A976" i="21" s="1"/>
  <c r="A977" i="21" s="1"/>
  <c r="A978" i="21" s="1"/>
  <c r="A979" i="21" s="1"/>
  <c r="A980" i="21" s="1"/>
  <c r="A981" i="21" s="1"/>
  <c r="A982" i="21" s="1"/>
  <c r="A983" i="21" s="1"/>
  <c r="A984" i="21" s="1"/>
  <c r="A985" i="21" s="1"/>
  <c r="A986" i="21" s="1"/>
  <c r="A987" i="21" s="1"/>
  <c r="A988" i="21" s="1"/>
  <c r="A989" i="21" s="1"/>
  <c r="A990" i="21" s="1"/>
  <c r="F955" i="21"/>
  <c r="E955" i="21"/>
  <c r="E941" i="21"/>
  <c r="F941" i="21"/>
  <c r="E942" i="21"/>
  <c r="F942" i="21"/>
  <c r="E943" i="21"/>
  <c r="F943" i="21"/>
  <c r="E944" i="21"/>
  <c r="F944" i="21"/>
  <c r="E945" i="21"/>
  <c r="F945" i="21"/>
  <c r="A903" i="21"/>
  <c r="B946" i="21"/>
  <c r="F940" i="21"/>
  <c r="E940" i="21"/>
  <c r="F939" i="21"/>
  <c r="E939" i="21"/>
  <c r="F938" i="21"/>
  <c r="E938" i="21"/>
  <c r="F937" i="21"/>
  <c r="E937" i="21"/>
  <c r="F936" i="21"/>
  <c r="E936" i="21"/>
  <c r="F935" i="21"/>
  <c r="E935" i="21"/>
  <c r="F934" i="21"/>
  <c r="E934" i="21"/>
  <c r="F933" i="21"/>
  <c r="E933" i="21"/>
  <c r="F932" i="21"/>
  <c r="E932" i="21"/>
  <c r="F931" i="21"/>
  <c r="E931" i="21"/>
  <c r="F930" i="21"/>
  <c r="E930" i="21"/>
  <c r="F929" i="21"/>
  <c r="E929" i="21"/>
  <c r="F928" i="21"/>
  <c r="E928" i="21"/>
  <c r="F927" i="21"/>
  <c r="E927" i="21"/>
  <c r="F926" i="21"/>
  <c r="E926" i="21"/>
  <c r="F925" i="21"/>
  <c r="E925" i="21"/>
  <c r="F924" i="21"/>
  <c r="E924" i="21"/>
  <c r="F923" i="21"/>
  <c r="E923" i="21"/>
  <c r="F922" i="21"/>
  <c r="E922" i="21"/>
  <c r="F921" i="21"/>
  <c r="E921" i="21"/>
  <c r="F920" i="21"/>
  <c r="E920" i="21"/>
  <c r="F919" i="21"/>
  <c r="E919" i="21"/>
  <c r="F918" i="21"/>
  <c r="E918" i="21"/>
  <c r="F917" i="21"/>
  <c r="E917" i="21"/>
  <c r="F916" i="21"/>
  <c r="E916" i="21"/>
  <c r="F915" i="21"/>
  <c r="E915" i="21"/>
  <c r="F914" i="21"/>
  <c r="E914" i="21"/>
  <c r="F913" i="21"/>
  <c r="E913" i="21"/>
  <c r="F912" i="21"/>
  <c r="E912" i="21"/>
  <c r="F911" i="21"/>
  <c r="E911" i="21"/>
  <c r="F910" i="21"/>
  <c r="E910" i="21"/>
  <c r="F909" i="21"/>
  <c r="E909" i="21"/>
  <c r="F908" i="21"/>
  <c r="E908" i="21"/>
  <c r="F907" i="21"/>
  <c r="E907" i="21"/>
  <c r="A907" i="21"/>
  <c r="A908" i="21" s="1"/>
  <c r="A909" i="21" s="1"/>
  <c r="A910" i="21" s="1"/>
  <c r="A911" i="21" s="1"/>
  <c r="A912" i="21" s="1"/>
  <c r="A913" i="21" s="1"/>
  <c r="A914" i="21" s="1"/>
  <c r="A915" i="21" s="1"/>
  <c r="A916" i="21" s="1"/>
  <c r="A917" i="21" s="1"/>
  <c r="A918" i="21" s="1"/>
  <c r="A919" i="21" s="1"/>
  <c r="A920" i="21" s="1"/>
  <c r="A921" i="21" s="1"/>
  <c r="A922" i="21" s="1"/>
  <c r="A923" i="21" s="1"/>
  <c r="A924" i="21" s="1"/>
  <c r="A925" i="21" s="1"/>
  <c r="A926" i="21" s="1"/>
  <c r="A927" i="21" s="1"/>
  <c r="A928" i="21" s="1"/>
  <c r="A929" i="21" s="1"/>
  <c r="A930" i="21" s="1"/>
  <c r="A931" i="21" s="1"/>
  <c r="A932" i="21" s="1"/>
  <c r="A933" i="21" s="1"/>
  <c r="A934" i="21" s="1"/>
  <c r="A935" i="21" s="1"/>
  <c r="A936" i="21" s="1"/>
  <c r="A937" i="21" s="1"/>
  <c r="A938" i="21" s="1"/>
  <c r="A939" i="21" s="1"/>
  <c r="A940" i="21" s="1"/>
  <c r="A941" i="21" s="1"/>
  <c r="A942" i="21" s="1"/>
  <c r="A943" i="21" s="1"/>
  <c r="A944" i="21" s="1"/>
  <c r="A945" i="21" s="1"/>
  <c r="F906" i="21"/>
  <c r="E906" i="21"/>
  <c r="A859" i="21"/>
  <c r="A24" i="2"/>
  <c r="A23" i="2"/>
  <c r="A22" i="2"/>
  <c r="C108" i="20"/>
  <c r="C97" i="20"/>
  <c r="C86" i="20"/>
  <c r="C108" i="19"/>
  <c r="C97" i="19"/>
  <c r="C86" i="19"/>
  <c r="C108" i="18"/>
  <c r="C97" i="18"/>
  <c r="C86" i="18"/>
  <c r="C108" i="16"/>
  <c r="C97" i="16"/>
  <c r="C86" i="16"/>
  <c r="C97" i="17"/>
  <c r="C86" i="17"/>
  <c r="F874" i="21"/>
  <c r="E874" i="21"/>
  <c r="E896" i="21"/>
  <c r="F896" i="21"/>
  <c r="E897" i="21"/>
  <c r="F897" i="21"/>
  <c r="E898" i="21"/>
  <c r="F898" i="21"/>
  <c r="B899" i="21"/>
  <c r="F895" i="21"/>
  <c r="E895" i="21"/>
  <c r="F894" i="21"/>
  <c r="E894" i="21"/>
  <c r="F893" i="21"/>
  <c r="E893" i="21"/>
  <c r="F892" i="21"/>
  <c r="E892" i="21"/>
  <c r="F891" i="21"/>
  <c r="E891" i="21"/>
  <c r="F890" i="21"/>
  <c r="E890" i="21"/>
  <c r="F889" i="21"/>
  <c r="E889" i="21"/>
  <c r="F888" i="21"/>
  <c r="E888" i="21"/>
  <c r="F887" i="21"/>
  <c r="E887" i="21"/>
  <c r="F886" i="21"/>
  <c r="E886" i="21"/>
  <c r="F885" i="21"/>
  <c r="E885" i="21"/>
  <c r="F884" i="21"/>
  <c r="E884" i="21"/>
  <c r="F883" i="21"/>
  <c r="E883" i="21"/>
  <c r="F882" i="21"/>
  <c r="E882" i="21"/>
  <c r="F881" i="21"/>
  <c r="E881" i="21"/>
  <c r="F880" i="21"/>
  <c r="E880" i="21"/>
  <c r="F879" i="21"/>
  <c r="E879" i="21"/>
  <c r="F878" i="21"/>
  <c r="E878" i="21"/>
  <c r="F877" i="21"/>
  <c r="E877" i="21"/>
  <c r="F876" i="21"/>
  <c r="E876" i="21"/>
  <c r="F875" i="21"/>
  <c r="E875" i="21"/>
  <c r="F873" i="21"/>
  <c r="E873" i="21"/>
  <c r="F872" i="21"/>
  <c r="E872" i="21"/>
  <c r="F871" i="21"/>
  <c r="E871" i="21"/>
  <c r="F870" i="21"/>
  <c r="E870" i="21"/>
  <c r="F869" i="21"/>
  <c r="E869" i="21"/>
  <c r="F868" i="21"/>
  <c r="E868" i="21"/>
  <c r="F867" i="21"/>
  <c r="E867" i="21"/>
  <c r="F866" i="21"/>
  <c r="E866" i="21"/>
  <c r="F865" i="21"/>
  <c r="E865" i="21"/>
  <c r="F864" i="21"/>
  <c r="E864" i="21"/>
  <c r="F863" i="21"/>
  <c r="E863" i="21"/>
  <c r="A863" i="21"/>
  <c r="A864" i="21" s="1"/>
  <c r="A865" i="21" s="1"/>
  <c r="A866" i="21" s="1"/>
  <c r="A867" i="21" s="1"/>
  <c r="A868" i="21" s="1"/>
  <c r="A869" i="21" s="1"/>
  <c r="A870" i="21" s="1"/>
  <c r="A871" i="21" s="1"/>
  <c r="A872" i="21" s="1"/>
  <c r="A873" i="21" s="1"/>
  <c r="A874" i="21" s="1"/>
  <c r="A875" i="21" s="1"/>
  <c r="A876" i="21" s="1"/>
  <c r="A877" i="21" s="1"/>
  <c r="A878" i="21" s="1"/>
  <c r="A879" i="21" s="1"/>
  <c r="A880" i="21" s="1"/>
  <c r="A881" i="21" s="1"/>
  <c r="A882" i="21" s="1"/>
  <c r="A883" i="21" s="1"/>
  <c r="A884" i="21" s="1"/>
  <c r="A885" i="21" s="1"/>
  <c r="A886" i="21" s="1"/>
  <c r="A887" i="21" s="1"/>
  <c r="A888" i="21" s="1"/>
  <c r="A889" i="21" s="1"/>
  <c r="A890" i="21" s="1"/>
  <c r="A891" i="21" s="1"/>
  <c r="A892" i="21" s="1"/>
  <c r="A893" i="21" s="1"/>
  <c r="A894" i="21" s="1"/>
  <c r="A895" i="21" s="1"/>
  <c r="F862" i="21"/>
  <c r="E862" i="21"/>
  <c r="A830" i="21"/>
  <c r="B854" i="21"/>
  <c r="F853" i="21"/>
  <c r="E853" i="21"/>
  <c r="F852" i="21"/>
  <c r="E852" i="21"/>
  <c r="F851" i="21"/>
  <c r="E851" i="21"/>
  <c r="F850" i="21"/>
  <c r="E850" i="21"/>
  <c r="F849" i="21"/>
  <c r="E849" i="21"/>
  <c r="F848" i="21"/>
  <c r="E848" i="21"/>
  <c r="F847" i="21"/>
  <c r="E847" i="21"/>
  <c r="F846" i="21"/>
  <c r="E846" i="21"/>
  <c r="F845" i="21"/>
  <c r="E845" i="21"/>
  <c r="F844" i="21"/>
  <c r="E844" i="21"/>
  <c r="F843" i="21"/>
  <c r="E843" i="21"/>
  <c r="F842" i="21"/>
  <c r="E842" i="21"/>
  <c r="F841" i="21"/>
  <c r="E841" i="21"/>
  <c r="F840" i="21"/>
  <c r="E840" i="21"/>
  <c r="F839" i="21"/>
  <c r="E839" i="21"/>
  <c r="F838" i="21"/>
  <c r="E838" i="21"/>
  <c r="F837" i="21"/>
  <c r="E837" i="21"/>
  <c r="F836" i="21"/>
  <c r="E836" i="21"/>
  <c r="F835" i="21"/>
  <c r="E835" i="21"/>
  <c r="F834" i="21"/>
  <c r="E834" i="21"/>
  <c r="A834" i="21"/>
  <c r="A835" i="21" s="1"/>
  <c r="A836" i="21" s="1"/>
  <c r="A837" i="21" s="1"/>
  <c r="A838" i="21" s="1"/>
  <c r="A839" i="21" s="1"/>
  <c r="A840" i="21" s="1"/>
  <c r="A841" i="21" s="1"/>
  <c r="A842" i="21" s="1"/>
  <c r="A843" i="21" s="1"/>
  <c r="A844" i="21" s="1"/>
  <c r="A845" i="21" s="1"/>
  <c r="A846" i="21" s="1"/>
  <c r="A847" i="21" s="1"/>
  <c r="A848" i="21" s="1"/>
  <c r="A849" i="21" s="1"/>
  <c r="A850" i="21" s="1"/>
  <c r="A851" i="21" s="1"/>
  <c r="A852" i="21" s="1"/>
  <c r="F833" i="21"/>
  <c r="E833" i="21"/>
  <c r="E818" i="21"/>
  <c r="F818" i="21"/>
  <c r="E819" i="21"/>
  <c r="F819" i="21"/>
  <c r="E820" i="21"/>
  <c r="F820" i="21"/>
  <c r="E821" i="21"/>
  <c r="F821" i="21"/>
  <c r="E822" i="21"/>
  <c r="F822" i="21"/>
  <c r="B824" i="21"/>
  <c r="F823" i="21"/>
  <c r="E823" i="21"/>
  <c r="F817" i="21"/>
  <c r="E817" i="21"/>
  <c r="F816" i="21"/>
  <c r="E816" i="21"/>
  <c r="F815" i="21"/>
  <c r="E815" i="21"/>
  <c r="F814" i="21"/>
  <c r="E814" i="21"/>
  <c r="F813" i="21"/>
  <c r="E813" i="21"/>
  <c r="F812" i="21"/>
  <c r="E812" i="21"/>
  <c r="F811" i="21"/>
  <c r="E811" i="21"/>
  <c r="F810" i="21"/>
  <c r="E810" i="21"/>
  <c r="F809" i="21"/>
  <c r="E809" i="21"/>
  <c r="F808" i="21"/>
  <c r="E808" i="21"/>
  <c r="F807" i="21"/>
  <c r="E807" i="21"/>
  <c r="F806" i="21"/>
  <c r="E806" i="21"/>
  <c r="F805" i="21"/>
  <c r="E805" i="21"/>
  <c r="F804" i="21"/>
  <c r="E804" i="21"/>
  <c r="F803" i="21"/>
  <c r="E803" i="21"/>
  <c r="F802" i="21"/>
  <c r="E802" i="21"/>
  <c r="F801" i="21"/>
  <c r="E801" i="21"/>
  <c r="F800" i="21"/>
  <c r="E800" i="21"/>
  <c r="F799" i="21"/>
  <c r="E799" i="21"/>
  <c r="F798" i="21"/>
  <c r="E798" i="21"/>
  <c r="F797" i="21"/>
  <c r="E797" i="21"/>
  <c r="F796" i="21"/>
  <c r="E796" i="21"/>
  <c r="A796" i="21"/>
  <c r="A797" i="21" s="1"/>
  <c r="A798" i="21" s="1"/>
  <c r="A799" i="21" s="1"/>
  <c r="A800" i="21" s="1"/>
  <c r="A801" i="21" s="1"/>
  <c r="A802" i="21" s="1"/>
  <c r="A803" i="21" s="1"/>
  <c r="A804" i="21" s="1"/>
  <c r="A805" i="21" s="1"/>
  <c r="A806" i="21" s="1"/>
  <c r="A807" i="21" s="1"/>
  <c r="A808" i="21" s="1"/>
  <c r="A809" i="21" s="1"/>
  <c r="A810" i="21" s="1"/>
  <c r="A811" i="21" s="1"/>
  <c r="A812" i="21" s="1"/>
  <c r="A813" i="21" s="1"/>
  <c r="A814" i="21" s="1"/>
  <c r="A815" i="21" s="1"/>
  <c r="A816" i="21" s="1"/>
  <c r="A817" i="21" s="1"/>
  <c r="A818" i="21" s="1"/>
  <c r="A819" i="21" s="1"/>
  <c r="A820" i="21" s="1"/>
  <c r="A821" i="21" s="1"/>
  <c r="A822" i="21" s="1"/>
  <c r="F795" i="21"/>
  <c r="E795" i="21"/>
  <c r="G762" i="21"/>
  <c r="B788" i="21"/>
  <c r="A143" i="21"/>
  <c r="A144" i="21" s="1"/>
  <c r="A145" i="21" s="1"/>
  <c r="A146" i="21" s="1"/>
  <c r="A147" i="21" s="1"/>
  <c r="A148" i="21" s="1"/>
  <c r="A149" i="21" s="1"/>
  <c r="A150" i="21" s="1"/>
  <c r="A151" i="21" s="1"/>
  <c r="A152" i="21" s="1"/>
  <c r="A153" i="21" s="1"/>
  <c r="A154" i="21" s="1"/>
  <c r="A155" i="21" s="1"/>
  <c r="A156" i="21" s="1"/>
  <c r="A157" i="21" s="1"/>
  <c r="A158" i="21" s="1"/>
  <c r="A159" i="21" s="1"/>
  <c r="A160" i="21" s="1"/>
  <c r="A161"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18" i="21"/>
  <c r="A119" i="21" s="1"/>
  <c r="A120" i="21" s="1"/>
  <c r="A121" i="21" s="1"/>
  <c r="A122" i="21" s="1"/>
  <c r="A123" i="21" s="1"/>
  <c r="A124" i="21" s="1"/>
  <c r="A759" i="21"/>
  <c r="F787" i="21"/>
  <c r="E787" i="21"/>
  <c r="F786" i="21"/>
  <c r="E786" i="21"/>
  <c r="F785" i="21"/>
  <c r="E785" i="21"/>
  <c r="F784" i="21"/>
  <c r="E784" i="21"/>
  <c r="F783" i="21"/>
  <c r="E783" i="21"/>
  <c r="F782" i="21"/>
  <c r="E782" i="21"/>
  <c r="F781" i="21"/>
  <c r="E781" i="21"/>
  <c r="F780" i="21"/>
  <c r="E780" i="21"/>
  <c r="F779" i="21"/>
  <c r="E779" i="21"/>
  <c r="F778" i="21"/>
  <c r="E778" i="21"/>
  <c r="F777" i="21"/>
  <c r="E777" i="21"/>
  <c r="F776" i="21"/>
  <c r="E776" i="21"/>
  <c r="F775" i="21"/>
  <c r="E775" i="21"/>
  <c r="F774" i="21"/>
  <c r="E774" i="21"/>
  <c r="F773" i="21"/>
  <c r="E773" i="21"/>
  <c r="F772" i="21"/>
  <c r="E772" i="21"/>
  <c r="F771" i="21"/>
  <c r="E771" i="21"/>
  <c r="F770" i="21"/>
  <c r="E770" i="21"/>
  <c r="F769" i="21"/>
  <c r="E769" i="21"/>
  <c r="F768" i="21"/>
  <c r="E768" i="21"/>
  <c r="F767" i="21"/>
  <c r="E767" i="21"/>
  <c r="F766" i="21"/>
  <c r="E766" i="21"/>
  <c r="F765" i="21"/>
  <c r="E765" i="21"/>
  <c r="F764" i="21"/>
  <c r="E764" i="21"/>
  <c r="F763" i="21"/>
  <c r="E763" i="21"/>
  <c r="A763" i="21"/>
  <c r="A764" i="21" s="1"/>
  <c r="A765" i="21" s="1"/>
  <c r="A766" i="21" s="1"/>
  <c r="A767" i="21" s="1"/>
  <c r="A768" i="21" s="1"/>
  <c r="A769" i="21" s="1"/>
  <c r="A770" i="21" s="1"/>
  <c r="A771" i="21" s="1"/>
  <c r="A772" i="21" s="1"/>
  <c r="A773" i="21" s="1"/>
  <c r="A774" i="21" s="1"/>
  <c r="A775" i="21" s="1"/>
  <c r="A776" i="21" s="1"/>
  <c r="A777" i="21" s="1"/>
  <c r="A778" i="21" s="1"/>
  <c r="A779" i="21" s="1"/>
  <c r="A780" i="21" s="1"/>
  <c r="A781" i="21" s="1"/>
  <c r="A782" i="21" s="1"/>
  <c r="A783" i="21" s="1"/>
  <c r="A784" i="21" s="1"/>
  <c r="A785" i="21" s="1"/>
  <c r="A786" i="21" s="1"/>
  <c r="F762" i="21"/>
  <c r="E762" i="21"/>
  <c r="A792" i="21"/>
  <c r="A726" i="21"/>
  <c r="F753" i="21"/>
  <c r="E753" i="21"/>
  <c r="F752" i="21"/>
  <c r="E752" i="21"/>
  <c r="F751" i="21"/>
  <c r="E751" i="21"/>
  <c r="F750" i="21"/>
  <c r="E750" i="21"/>
  <c r="F749" i="21"/>
  <c r="E749" i="21"/>
  <c r="F748" i="21"/>
  <c r="E748" i="21"/>
  <c r="F747" i="21"/>
  <c r="E747" i="21"/>
  <c r="F746" i="21"/>
  <c r="E746" i="21"/>
  <c r="F745" i="21"/>
  <c r="E745" i="21"/>
  <c r="F744" i="21"/>
  <c r="E744" i="21"/>
  <c r="F743" i="21"/>
  <c r="E743" i="21"/>
  <c r="F742" i="21"/>
  <c r="E742" i="21"/>
  <c r="F741" i="21"/>
  <c r="E741" i="21"/>
  <c r="F740" i="21"/>
  <c r="E740" i="21"/>
  <c r="F739" i="21"/>
  <c r="E739" i="21"/>
  <c r="F738" i="21"/>
  <c r="E738" i="21"/>
  <c r="F737" i="21"/>
  <c r="E737" i="21"/>
  <c r="F736" i="21"/>
  <c r="E736" i="21"/>
  <c r="F735" i="21"/>
  <c r="E735" i="21"/>
  <c r="F734" i="21"/>
  <c r="E734" i="21"/>
  <c r="F733" i="21"/>
  <c r="E733" i="21"/>
  <c r="F732" i="21"/>
  <c r="E732" i="21"/>
  <c r="F731" i="21"/>
  <c r="E731" i="21"/>
  <c r="F730" i="21"/>
  <c r="E730" i="21"/>
  <c r="A730" i="21"/>
  <c r="A731" i="21" s="1"/>
  <c r="A732" i="21" s="1"/>
  <c r="A733" i="21" s="1"/>
  <c r="A734" i="21" s="1"/>
  <c r="A735" i="21" s="1"/>
  <c r="A736" i="21" s="1"/>
  <c r="A737" i="21" s="1"/>
  <c r="A738" i="21" s="1"/>
  <c r="A739" i="21" s="1"/>
  <c r="A740" i="21" s="1"/>
  <c r="A741" i="21" s="1"/>
  <c r="A742" i="21" s="1"/>
  <c r="A743" i="21" s="1"/>
  <c r="A744" i="21" s="1"/>
  <c r="A745" i="21" s="1"/>
  <c r="A746" i="21" s="1"/>
  <c r="A747" i="21" s="1"/>
  <c r="A748" i="21" s="1"/>
  <c r="A749" i="21" s="1"/>
  <c r="A750" i="21" s="1"/>
  <c r="A751" i="21" s="1"/>
  <c r="A752" i="21" s="1"/>
  <c r="A753" i="21" s="1"/>
  <c r="F729" i="21"/>
  <c r="E729" i="21"/>
  <c r="C75" i="20"/>
  <c r="C75" i="19"/>
  <c r="C75" i="18"/>
  <c r="C75" i="16"/>
  <c r="C75" i="17"/>
  <c r="F991" i="21" l="1"/>
  <c r="E991" i="21" s="1"/>
  <c r="F100" i="17" s="1"/>
  <c r="F1042" i="21"/>
  <c r="E1042" i="21" s="1"/>
  <c r="F101" i="17" s="1"/>
  <c r="F946" i="21"/>
  <c r="E946" i="21" s="1"/>
  <c r="F99" i="17" s="1"/>
  <c r="F1058" i="21"/>
  <c r="E1058" i="21" s="1"/>
  <c r="F102" i="17" s="1"/>
  <c r="F788" i="21"/>
  <c r="E788" i="21" s="1"/>
  <c r="F77" i="17" s="1"/>
  <c r="F824" i="21"/>
  <c r="E824" i="21" s="1"/>
  <c r="F76" i="17" s="1"/>
  <c r="F854" i="21"/>
  <c r="E854" i="21" s="1"/>
  <c r="F78" i="17" s="1"/>
  <c r="A1035" i="21"/>
  <c r="A1036" i="21" s="1"/>
  <c r="A1037" i="21" s="1"/>
  <c r="A1038" i="21" s="1"/>
  <c r="A1039" i="21" s="1"/>
  <c r="A1040" i="21" s="1"/>
  <c r="F899" i="21"/>
  <c r="E899" i="21" s="1"/>
  <c r="F98" i="17" s="1"/>
  <c r="A896" i="21"/>
  <c r="A897" i="21" s="1"/>
  <c r="A898" i="21" s="1"/>
  <c r="F754" i="21"/>
  <c r="E754" i="21" s="1"/>
  <c r="C64" i="20"/>
  <c r="C64" i="19"/>
  <c r="C64" i="18"/>
  <c r="C64" i="16"/>
  <c r="F721" i="21"/>
  <c r="E721" i="21"/>
  <c r="F720" i="21"/>
  <c r="E720" i="21"/>
  <c r="F719" i="21"/>
  <c r="E719" i="21"/>
  <c r="F718" i="21"/>
  <c r="E718" i="21"/>
  <c r="F717" i="21"/>
  <c r="E717" i="21"/>
  <c r="F716" i="21"/>
  <c r="E716" i="21"/>
  <c r="F715" i="21"/>
  <c r="E715" i="21"/>
  <c r="F714" i="21"/>
  <c r="E714" i="21"/>
  <c r="F713" i="21"/>
  <c r="E713" i="21"/>
  <c r="F712" i="21"/>
  <c r="E712" i="21"/>
  <c r="A712" i="21"/>
  <c r="A713" i="21" s="1"/>
  <c r="F711" i="21"/>
  <c r="E711" i="21"/>
  <c r="F692" i="21"/>
  <c r="E692" i="21"/>
  <c r="E693" i="21"/>
  <c r="E694" i="21"/>
  <c r="E695" i="21"/>
  <c r="E696" i="21"/>
  <c r="E697" i="21"/>
  <c r="E698" i="21"/>
  <c r="E699" i="21"/>
  <c r="E700" i="21"/>
  <c r="E701" i="21"/>
  <c r="A686" i="21"/>
  <c r="F701" i="21"/>
  <c r="F700" i="21"/>
  <c r="F699" i="21"/>
  <c r="F698" i="21"/>
  <c r="F697" i="21"/>
  <c r="F696" i="21"/>
  <c r="F695" i="21"/>
  <c r="F694" i="21"/>
  <c r="F693" i="21"/>
  <c r="F691" i="21"/>
  <c r="E691" i="21"/>
  <c r="F690" i="21"/>
  <c r="E690" i="21"/>
  <c r="A690" i="21"/>
  <c r="A691" i="21" s="1"/>
  <c r="A692" i="21" s="1"/>
  <c r="F689" i="21"/>
  <c r="E689" i="21"/>
  <c r="E679" i="21"/>
  <c r="F678" i="21"/>
  <c r="E678" i="21"/>
  <c r="F677" i="21"/>
  <c r="E677" i="21"/>
  <c r="F676" i="21"/>
  <c r="E676" i="21"/>
  <c r="F675" i="21"/>
  <c r="E675" i="21"/>
  <c r="F674" i="21"/>
  <c r="E674" i="21"/>
  <c r="E680" i="21" s="1"/>
  <c r="F65" i="17" s="1"/>
  <c r="C66" i="17"/>
  <c r="C65" i="17"/>
  <c r="J64" i="17" s="1"/>
  <c r="C64" i="17"/>
  <c r="F680" i="21" l="1"/>
  <c r="F722" i="21"/>
  <c r="E722" i="21" s="1"/>
  <c r="F67" i="17" s="1"/>
  <c r="C65" i="16"/>
  <c r="C66" i="16"/>
  <c r="C68" i="16"/>
  <c r="C69" i="16"/>
  <c r="C70" i="16"/>
  <c r="C71" i="16"/>
  <c r="C72" i="16"/>
  <c r="C65" i="18"/>
  <c r="C66" i="18"/>
  <c r="C68" i="18"/>
  <c r="C69" i="18"/>
  <c r="C70" i="18"/>
  <c r="C71" i="18"/>
  <c r="C72" i="18"/>
  <c r="C65" i="19"/>
  <c r="C66" i="19"/>
  <c r="C68" i="19"/>
  <c r="C69" i="19"/>
  <c r="C70" i="19"/>
  <c r="C71" i="19"/>
  <c r="C72" i="19"/>
  <c r="C65" i="20"/>
  <c r="C66" i="20"/>
  <c r="C68" i="20"/>
  <c r="C69" i="20"/>
  <c r="C70" i="20"/>
  <c r="C71" i="20"/>
  <c r="C72" i="20"/>
  <c r="A693" i="21"/>
  <c r="A694" i="21" s="1"/>
  <c r="A695" i="21" s="1"/>
  <c r="A696" i="21" s="1"/>
  <c r="A697" i="21" s="1"/>
  <c r="A698" i="21" s="1"/>
  <c r="A699" i="21" s="1"/>
  <c r="A700" i="21" s="1"/>
  <c r="A701" i="21" s="1"/>
  <c r="F702" i="21"/>
  <c r="E702" i="21" s="1"/>
  <c r="F66" i="17" s="1"/>
  <c r="A715" i="21"/>
  <c r="A716" i="21" s="1"/>
  <c r="A717" i="21" s="1"/>
  <c r="A718" i="21" s="1"/>
  <c r="A719" i="21" s="1"/>
  <c r="A720" i="21" s="1"/>
  <c r="A721" i="21" s="1"/>
  <c r="A714" i="21"/>
  <c r="A708" i="21"/>
  <c r="H64" i="18" l="1"/>
  <c r="F64" i="18"/>
  <c r="E64" i="18"/>
  <c r="F64" i="16"/>
  <c r="C67" i="20"/>
  <c r="C67" i="19"/>
  <c r="C67" i="18"/>
  <c r="C67" i="16"/>
  <c r="A639" i="21" l="1"/>
  <c r="F666" i="21"/>
  <c r="E666" i="21"/>
  <c r="F665" i="21"/>
  <c r="E665" i="21"/>
  <c r="F664" i="21"/>
  <c r="E664" i="21"/>
  <c r="F663" i="21"/>
  <c r="E663" i="21"/>
  <c r="F662" i="21"/>
  <c r="E662" i="21"/>
  <c r="F661" i="21"/>
  <c r="E661" i="21"/>
  <c r="F660" i="21"/>
  <c r="E660" i="21"/>
  <c r="F659" i="21"/>
  <c r="E659" i="21"/>
  <c r="F658" i="21"/>
  <c r="E658" i="21"/>
  <c r="F657" i="21"/>
  <c r="E657" i="21"/>
  <c r="F656" i="21"/>
  <c r="E656" i="21"/>
  <c r="F655" i="21"/>
  <c r="E655" i="21"/>
  <c r="F654" i="21"/>
  <c r="E654" i="21"/>
  <c r="F653" i="21"/>
  <c r="E653" i="21"/>
  <c r="F652" i="21"/>
  <c r="E652" i="21"/>
  <c r="F651" i="21"/>
  <c r="E651" i="21"/>
  <c r="F650" i="21"/>
  <c r="E650" i="21"/>
  <c r="F649" i="21"/>
  <c r="E649" i="21"/>
  <c r="F648" i="21"/>
  <c r="E648" i="21"/>
  <c r="F647" i="21"/>
  <c r="E647" i="21"/>
  <c r="F646" i="21"/>
  <c r="E646" i="21"/>
  <c r="F645" i="21"/>
  <c r="E645" i="21"/>
  <c r="F644" i="21"/>
  <c r="E644" i="21"/>
  <c r="F643" i="21"/>
  <c r="E643" i="21"/>
  <c r="A643" i="21"/>
  <c r="A644" i="21" s="1"/>
  <c r="A645" i="21" s="1"/>
  <c r="A646" i="21" s="1"/>
  <c r="A647" i="21" s="1"/>
  <c r="A648" i="21" s="1"/>
  <c r="A649" i="21" s="1"/>
  <c r="A650" i="21" s="1"/>
  <c r="A651" i="21" s="1"/>
  <c r="A652" i="21" s="1"/>
  <c r="A653" i="21" s="1"/>
  <c r="A654" i="21" s="1"/>
  <c r="A655" i="21" s="1"/>
  <c r="A656" i="21" s="1"/>
  <c r="A657" i="21" s="1"/>
  <c r="A658" i="21" s="1"/>
  <c r="A659" i="21" s="1"/>
  <c r="A660" i="21" s="1"/>
  <c r="A661" i="21" s="1"/>
  <c r="A662" i="21" s="1"/>
  <c r="A663" i="21" s="1"/>
  <c r="A664" i="21" s="1"/>
  <c r="A665" i="21" s="1"/>
  <c r="A666" i="21" s="1"/>
  <c r="F642" i="21"/>
  <c r="E642" i="21"/>
  <c r="B633" i="21"/>
  <c r="A594" i="21"/>
  <c r="F632" i="21"/>
  <c r="E632" i="21"/>
  <c r="F631" i="21"/>
  <c r="E631" i="21"/>
  <c r="F630" i="21"/>
  <c r="E630" i="21"/>
  <c r="F629" i="21"/>
  <c r="E629" i="21"/>
  <c r="F628" i="21"/>
  <c r="E628" i="21"/>
  <c r="F627" i="21"/>
  <c r="E627" i="21"/>
  <c r="F626" i="21"/>
  <c r="E626" i="21"/>
  <c r="F625" i="21"/>
  <c r="E625" i="21"/>
  <c r="F624" i="21"/>
  <c r="E624" i="21"/>
  <c r="F623" i="21"/>
  <c r="E623" i="21"/>
  <c r="F622" i="21"/>
  <c r="E622" i="21"/>
  <c r="F621" i="21"/>
  <c r="E621" i="21"/>
  <c r="F620" i="21"/>
  <c r="E620" i="21"/>
  <c r="F619" i="21"/>
  <c r="E619" i="21"/>
  <c r="F618" i="21"/>
  <c r="E618" i="21"/>
  <c r="F617" i="21"/>
  <c r="E617" i="21"/>
  <c r="F616" i="21"/>
  <c r="E616" i="21"/>
  <c r="F615" i="21"/>
  <c r="E615" i="21"/>
  <c r="F614" i="21"/>
  <c r="E614" i="21"/>
  <c r="F613" i="21"/>
  <c r="E613" i="21"/>
  <c r="F612" i="21"/>
  <c r="E612" i="21"/>
  <c r="F611" i="21"/>
  <c r="E611" i="21"/>
  <c r="F610" i="21"/>
  <c r="E610" i="21"/>
  <c r="F609" i="21"/>
  <c r="E609" i="21"/>
  <c r="F608" i="21"/>
  <c r="E608" i="21"/>
  <c r="F607" i="21"/>
  <c r="E607" i="21"/>
  <c r="F606" i="21"/>
  <c r="E606" i="21"/>
  <c r="F605" i="21"/>
  <c r="E605" i="21"/>
  <c r="F604" i="21"/>
  <c r="E604" i="21"/>
  <c r="F603" i="21"/>
  <c r="E603" i="21"/>
  <c r="F602" i="21"/>
  <c r="E602" i="21"/>
  <c r="F601" i="21"/>
  <c r="E601" i="21"/>
  <c r="F600" i="21"/>
  <c r="E600" i="21"/>
  <c r="F599" i="21"/>
  <c r="E599" i="21"/>
  <c r="F598" i="21"/>
  <c r="E598" i="21"/>
  <c r="A598" i="21"/>
  <c r="A599" i="21" s="1"/>
  <c r="A600" i="21" s="1"/>
  <c r="A601" i="21" s="1"/>
  <c r="A602" i="21" s="1"/>
  <c r="A603" i="21" s="1"/>
  <c r="A604" i="21" s="1"/>
  <c r="A605" i="21" s="1"/>
  <c r="A606" i="21" s="1"/>
  <c r="A607" i="21" s="1"/>
  <c r="A608" i="21" s="1"/>
  <c r="A609" i="21" s="1"/>
  <c r="A610" i="21" s="1"/>
  <c r="A611" i="21" s="1"/>
  <c r="A612" i="21" s="1"/>
  <c r="A613" i="21" s="1"/>
  <c r="A614" i="21" s="1"/>
  <c r="A615" i="21" s="1"/>
  <c r="A616" i="21" s="1"/>
  <c r="A617" i="21" s="1"/>
  <c r="A618" i="21" s="1"/>
  <c r="A619" i="21" s="1"/>
  <c r="A620" i="21" s="1"/>
  <c r="A621" i="21" s="1"/>
  <c r="A622" i="21" s="1"/>
  <c r="A623" i="21" s="1"/>
  <c r="A624" i="21" s="1"/>
  <c r="A625" i="21" s="1"/>
  <c r="A626" i="21" s="1"/>
  <c r="A627" i="21" s="1"/>
  <c r="A628" i="21" s="1"/>
  <c r="A629" i="21" s="1"/>
  <c r="A630" i="21" s="1"/>
  <c r="A631" i="21" s="1"/>
  <c r="A632" i="21" s="1"/>
  <c r="A633" i="21" s="1"/>
  <c r="F597" i="21"/>
  <c r="E597" i="21"/>
  <c r="F633" i="21" l="1"/>
  <c r="E633" i="21" s="1"/>
  <c r="F54" i="17" s="1"/>
  <c r="F667" i="21"/>
  <c r="E667" i="21"/>
  <c r="F55" i="17" s="1"/>
  <c r="C53" i="18"/>
  <c r="E5" i="23"/>
  <c r="C53" i="20" l="1"/>
  <c r="C53" i="19"/>
  <c r="C53" i="16"/>
  <c r="C53" i="17"/>
  <c r="C42" i="18"/>
  <c r="C42" i="20"/>
  <c r="C42" i="19"/>
  <c r="C42" i="16"/>
  <c r="B587" i="21"/>
  <c r="E582" i="21"/>
  <c r="F582" i="21"/>
  <c r="E583" i="21"/>
  <c r="F583" i="21"/>
  <c r="E584" i="21"/>
  <c r="F584" i="21"/>
  <c r="E585" i="21"/>
  <c r="F585" i="21"/>
  <c r="A547" i="21"/>
  <c r="F581" i="21"/>
  <c r="E581" i="21"/>
  <c r="F580" i="21"/>
  <c r="E580" i="21"/>
  <c r="F579" i="21"/>
  <c r="E579" i="21"/>
  <c r="F578" i="21"/>
  <c r="E578" i="21"/>
  <c r="F577" i="21"/>
  <c r="E577" i="21"/>
  <c r="F576" i="21"/>
  <c r="E576" i="21"/>
  <c r="F575" i="21"/>
  <c r="E575" i="21"/>
  <c r="F574" i="21"/>
  <c r="E574" i="21"/>
  <c r="F573" i="21"/>
  <c r="E573" i="21"/>
  <c r="F572" i="21"/>
  <c r="E572" i="21"/>
  <c r="F571" i="21"/>
  <c r="E571" i="21"/>
  <c r="F570" i="21"/>
  <c r="E570" i="21"/>
  <c r="F569" i="21"/>
  <c r="E569" i="21"/>
  <c r="F568" i="21"/>
  <c r="E568" i="21"/>
  <c r="F567" i="21"/>
  <c r="E567" i="21"/>
  <c r="F566" i="21"/>
  <c r="E566" i="21"/>
  <c r="F565" i="21"/>
  <c r="E565" i="21"/>
  <c r="F564" i="21"/>
  <c r="E564" i="21"/>
  <c r="F563" i="21"/>
  <c r="E563" i="21"/>
  <c r="F562" i="21"/>
  <c r="E562" i="21"/>
  <c r="F561" i="21"/>
  <c r="E561" i="21"/>
  <c r="F560" i="21"/>
  <c r="E560" i="21"/>
  <c r="F559" i="21"/>
  <c r="E559" i="21"/>
  <c r="F558" i="21"/>
  <c r="E558" i="21"/>
  <c r="F557" i="21"/>
  <c r="E557" i="21"/>
  <c r="F556" i="21"/>
  <c r="E556" i="21"/>
  <c r="F555" i="21"/>
  <c r="E555" i="21"/>
  <c r="F554" i="21"/>
  <c r="E554" i="21"/>
  <c r="F553" i="21"/>
  <c r="E553" i="21"/>
  <c r="F552" i="21"/>
  <c r="E552" i="21"/>
  <c r="F551" i="21"/>
  <c r="E551" i="21"/>
  <c r="A551" i="21"/>
  <c r="A552" i="21" s="1"/>
  <c r="A553" i="21" s="1"/>
  <c r="A554" i="21" s="1"/>
  <c r="A555" i="21" s="1"/>
  <c r="A556" i="21" s="1"/>
  <c r="A557" i="21" s="1"/>
  <c r="A558" i="21" s="1"/>
  <c r="A559" i="21" s="1"/>
  <c r="A560" i="21" s="1"/>
  <c r="A561" i="21" s="1"/>
  <c r="A562" i="21" s="1"/>
  <c r="A563" i="21" s="1"/>
  <c r="A564" i="21" s="1"/>
  <c r="A565" i="21" s="1"/>
  <c r="A566" i="21" s="1"/>
  <c r="A567" i="21" s="1"/>
  <c r="A568" i="21" s="1"/>
  <c r="A569" i="21" s="1"/>
  <c r="A570" i="21" s="1"/>
  <c r="A571" i="21" s="1"/>
  <c r="A572" i="21" s="1"/>
  <c r="A573" i="21" s="1"/>
  <c r="A574" i="21" s="1"/>
  <c r="A575" i="21" s="1"/>
  <c r="A576" i="21" s="1"/>
  <c r="A577" i="21" s="1"/>
  <c r="A578" i="21" s="1"/>
  <c r="A579" i="21" s="1"/>
  <c r="A580" i="21" s="1"/>
  <c r="A581" i="21" s="1"/>
  <c r="A582" i="21" s="1"/>
  <c r="A583" i="21" s="1"/>
  <c r="A584" i="21" s="1"/>
  <c r="A585" i="21" s="1"/>
  <c r="F550" i="21"/>
  <c r="E550" i="21"/>
  <c r="F586" i="21" l="1"/>
  <c r="E587" i="21" s="1"/>
  <c r="F44" i="17" s="1"/>
  <c r="C42" i="17"/>
  <c r="A476" i="21"/>
  <c r="E541" i="21"/>
  <c r="E540" i="21"/>
  <c r="F539" i="21"/>
  <c r="E539" i="21"/>
  <c r="F538" i="21"/>
  <c r="E538" i="21"/>
  <c r="F537" i="21"/>
  <c r="E537" i="21"/>
  <c r="F536" i="21"/>
  <c r="E536" i="21"/>
  <c r="F535" i="21"/>
  <c r="E535" i="21"/>
  <c r="F534" i="21"/>
  <c r="E534" i="21"/>
  <c r="F533" i="21"/>
  <c r="E533" i="21"/>
  <c r="F532" i="21"/>
  <c r="E532" i="21"/>
  <c r="F531" i="21"/>
  <c r="E531" i="21"/>
  <c r="F530" i="21"/>
  <c r="E530" i="21"/>
  <c r="F529" i="21"/>
  <c r="E529" i="21"/>
  <c r="F528" i="21"/>
  <c r="E528" i="21"/>
  <c r="F527" i="21"/>
  <c r="E527" i="21"/>
  <c r="F526" i="21"/>
  <c r="E526" i="21"/>
  <c r="F525" i="21"/>
  <c r="E525" i="21"/>
  <c r="F524" i="21"/>
  <c r="E524" i="21"/>
  <c r="F523" i="21"/>
  <c r="E523" i="21"/>
  <c r="F522" i="21"/>
  <c r="E522" i="21"/>
  <c r="F521" i="21"/>
  <c r="E521" i="21"/>
  <c r="F520" i="21"/>
  <c r="E520" i="21"/>
  <c r="F519" i="21"/>
  <c r="E519" i="21"/>
  <c r="F518" i="21"/>
  <c r="E518" i="21"/>
  <c r="F517" i="21"/>
  <c r="E517" i="21"/>
  <c r="F516" i="21"/>
  <c r="E516" i="21"/>
  <c r="F515" i="21"/>
  <c r="E515" i="21"/>
  <c r="F514" i="21"/>
  <c r="E514" i="21"/>
  <c r="F513" i="21"/>
  <c r="E513" i="21"/>
  <c r="F512" i="21"/>
  <c r="E512" i="21"/>
  <c r="F511" i="21"/>
  <c r="E511" i="21"/>
  <c r="F510" i="21"/>
  <c r="E510" i="21"/>
  <c r="F509" i="21"/>
  <c r="E509" i="21"/>
  <c r="F508" i="21"/>
  <c r="E508" i="21"/>
  <c r="F507" i="21"/>
  <c r="E507" i="21"/>
  <c r="F506" i="21"/>
  <c r="E506" i="21"/>
  <c r="F505" i="21"/>
  <c r="E505" i="21"/>
  <c r="F504" i="21"/>
  <c r="E504" i="21"/>
  <c r="F503" i="21"/>
  <c r="E503" i="21"/>
  <c r="F502" i="21"/>
  <c r="E502" i="21"/>
  <c r="F501" i="21"/>
  <c r="E501" i="21"/>
  <c r="F500" i="21"/>
  <c r="E500" i="21"/>
  <c r="F499" i="21"/>
  <c r="E499" i="21"/>
  <c r="F498" i="21"/>
  <c r="E498" i="21"/>
  <c r="F497" i="21"/>
  <c r="E497" i="21"/>
  <c r="F496" i="21"/>
  <c r="E496" i="21"/>
  <c r="F495" i="21"/>
  <c r="E495" i="21"/>
  <c r="F494" i="21"/>
  <c r="E494" i="21"/>
  <c r="F493" i="21"/>
  <c r="E493" i="21"/>
  <c r="F492" i="21"/>
  <c r="E492" i="21"/>
  <c r="F491" i="21"/>
  <c r="E491" i="21"/>
  <c r="F490" i="21"/>
  <c r="E490" i="21"/>
  <c r="F489" i="21"/>
  <c r="E489" i="21"/>
  <c r="F488" i="21"/>
  <c r="E488" i="21"/>
  <c r="F487" i="21"/>
  <c r="E487" i="21"/>
  <c r="F486" i="21"/>
  <c r="E486" i="21"/>
  <c r="F485" i="21"/>
  <c r="E485" i="21"/>
  <c r="F484" i="21"/>
  <c r="E484" i="21"/>
  <c r="F483" i="21"/>
  <c r="E483" i="21"/>
  <c r="F482" i="21"/>
  <c r="E482" i="21"/>
  <c r="F481" i="21"/>
  <c r="E481" i="21"/>
  <c r="F480" i="21"/>
  <c r="E480" i="21"/>
  <c r="A480" i="21"/>
  <c r="A481" i="21" s="1"/>
  <c r="A482" i="21" s="1"/>
  <c r="A483" i="21" s="1"/>
  <c r="A484" i="21" s="1"/>
  <c r="A485" i="21" s="1"/>
  <c r="A486" i="21" s="1"/>
  <c r="A487" i="21" s="1"/>
  <c r="A488" i="21" s="1"/>
  <c r="A489" i="21" s="1"/>
  <c r="A490" i="21" s="1"/>
  <c r="A491" i="21" s="1"/>
  <c r="A492" i="21" s="1"/>
  <c r="A493" i="21" s="1"/>
  <c r="A494" i="21" s="1"/>
  <c r="A495" i="21" s="1"/>
  <c r="A496" i="21" s="1"/>
  <c r="A497" i="21" s="1"/>
  <c r="A498" i="21" s="1"/>
  <c r="A499" i="21" s="1"/>
  <c r="A500" i="21" s="1"/>
  <c r="A501" i="21" s="1"/>
  <c r="A502" i="21" s="1"/>
  <c r="A503" i="21" s="1"/>
  <c r="A504" i="21" s="1"/>
  <c r="A505" i="21" s="1"/>
  <c r="A506" i="21" s="1"/>
  <c r="A507" i="21" s="1"/>
  <c r="A508" i="21" s="1"/>
  <c r="A509" i="21" s="1"/>
  <c r="A510" i="21" s="1"/>
  <c r="A511" i="21" s="1"/>
  <c r="A512" i="21" s="1"/>
  <c r="A513" i="21" s="1"/>
  <c r="A514" i="21" s="1"/>
  <c r="A515" i="21" s="1"/>
  <c r="A516" i="21" s="1"/>
  <c r="A517" i="21" s="1"/>
  <c r="A518" i="21" s="1"/>
  <c r="A519" i="21" s="1"/>
  <c r="A520" i="21" s="1"/>
  <c r="A521" i="21" s="1"/>
  <c r="A522" i="21" s="1"/>
  <c r="A523" i="21" s="1"/>
  <c r="A524" i="21" s="1"/>
  <c r="A525" i="21" s="1"/>
  <c r="A526" i="21" s="1"/>
  <c r="A527" i="21" s="1"/>
  <c r="A528" i="21" s="1"/>
  <c r="A529" i="21" s="1"/>
  <c r="A530" i="21" s="1"/>
  <c r="A531" i="21" s="1"/>
  <c r="A532" i="21" s="1"/>
  <c r="A533" i="21" s="1"/>
  <c r="A534" i="21" s="1"/>
  <c r="A535" i="21" s="1"/>
  <c r="A536" i="21" s="1"/>
  <c r="A537" i="21" s="1"/>
  <c r="A538" i="21" s="1"/>
  <c r="A539" i="21" s="1"/>
  <c r="F479" i="21"/>
  <c r="F542" i="21" s="1"/>
  <c r="E542" i="21" s="1"/>
  <c r="E479" i="21"/>
  <c r="F43" i="17" l="1"/>
  <c r="A459" i="21"/>
  <c r="E469" i="21"/>
  <c r="F468" i="21"/>
  <c r="E468" i="21"/>
  <c r="F467" i="21"/>
  <c r="E467" i="21"/>
  <c r="F466" i="21"/>
  <c r="E466" i="21"/>
  <c r="F465" i="21"/>
  <c r="E465" i="21"/>
  <c r="F464" i="21"/>
  <c r="E464" i="21"/>
  <c r="F463" i="21"/>
  <c r="E463" i="21"/>
  <c r="F462" i="21"/>
  <c r="F470" i="21" s="1"/>
  <c r="E470" i="21" s="1"/>
  <c r="E462" i="21"/>
  <c r="F453" i="21"/>
  <c r="E453" i="21"/>
  <c r="F452" i="21"/>
  <c r="E452" i="21"/>
  <c r="F451" i="21"/>
  <c r="E451" i="21"/>
  <c r="F450" i="21"/>
  <c r="E450" i="21"/>
  <c r="F449" i="21"/>
  <c r="E449" i="21"/>
  <c r="F448" i="21"/>
  <c r="E448" i="21"/>
  <c r="F447" i="21"/>
  <c r="E447" i="21"/>
  <c r="F446" i="21"/>
  <c r="E446" i="21"/>
  <c r="F445" i="21"/>
  <c r="E445" i="21"/>
  <c r="F444" i="21"/>
  <c r="E444" i="21"/>
  <c r="F443" i="21"/>
  <c r="E443" i="21"/>
  <c r="F442" i="21"/>
  <c r="E442" i="21"/>
  <c r="F441" i="21"/>
  <c r="E441" i="21"/>
  <c r="F440" i="21"/>
  <c r="E440" i="21"/>
  <c r="F439" i="21"/>
  <c r="E439" i="21"/>
  <c r="F438" i="21"/>
  <c r="E438" i="21"/>
  <c r="F437" i="21"/>
  <c r="E437" i="21"/>
  <c r="F436" i="21"/>
  <c r="E436" i="21"/>
  <c r="F435" i="21"/>
  <c r="E435" i="21"/>
  <c r="F434" i="21"/>
  <c r="E434" i="21"/>
  <c r="F433" i="21"/>
  <c r="E433" i="21"/>
  <c r="F432" i="21"/>
  <c r="E432" i="21"/>
  <c r="F431" i="21"/>
  <c r="E431" i="21"/>
  <c r="F430" i="21"/>
  <c r="E430" i="21"/>
  <c r="F429" i="21"/>
  <c r="E429" i="21"/>
  <c r="F428" i="21"/>
  <c r="E428" i="21"/>
  <c r="F427" i="21"/>
  <c r="E427" i="21"/>
  <c r="F426" i="21"/>
  <c r="E426" i="21"/>
  <c r="F425" i="21"/>
  <c r="E425" i="21"/>
  <c r="F424" i="21"/>
  <c r="E424" i="21"/>
  <c r="F423" i="21"/>
  <c r="E423" i="21"/>
  <c r="F422" i="21"/>
  <c r="E422" i="21"/>
  <c r="F421" i="21"/>
  <c r="E421" i="21"/>
  <c r="F420" i="21"/>
  <c r="E420" i="21"/>
  <c r="F419" i="21"/>
  <c r="E419" i="21"/>
  <c r="F418" i="21"/>
  <c r="E418" i="21"/>
  <c r="F417" i="21"/>
  <c r="E417" i="21"/>
  <c r="F416" i="21"/>
  <c r="E416" i="21"/>
  <c r="F415" i="21"/>
  <c r="E415" i="21"/>
  <c r="F414" i="21"/>
  <c r="E414" i="21"/>
  <c r="F413" i="21"/>
  <c r="E413" i="21"/>
  <c r="F412" i="21"/>
  <c r="E412" i="21"/>
  <c r="F411" i="21"/>
  <c r="E411" i="21"/>
  <c r="F410" i="21"/>
  <c r="E410" i="21"/>
  <c r="F409" i="21"/>
  <c r="E409" i="21"/>
  <c r="F408" i="21"/>
  <c r="E408" i="21"/>
  <c r="F407" i="21"/>
  <c r="E407" i="21"/>
  <c r="F406" i="21"/>
  <c r="E406" i="21"/>
  <c r="F405" i="21"/>
  <c r="E405" i="21"/>
  <c r="F404" i="21"/>
  <c r="E404" i="21"/>
  <c r="F403" i="21"/>
  <c r="E403" i="21"/>
  <c r="F402" i="21"/>
  <c r="E402" i="21"/>
  <c r="F401" i="21"/>
  <c r="E401" i="21"/>
  <c r="F400" i="21"/>
  <c r="E400" i="21"/>
  <c r="F399" i="21"/>
  <c r="E399" i="21"/>
  <c r="F398" i="21"/>
  <c r="E398" i="21"/>
  <c r="F397" i="21"/>
  <c r="E397" i="21"/>
  <c r="F396" i="21"/>
  <c r="E396" i="21"/>
  <c r="F395" i="21"/>
  <c r="E395" i="21"/>
  <c r="F394" i="21"/>
  <c r="E394" i="21"/>
  <c r="F393" i="21"/>
  <c r="E393" i="21"/>
  <c r="F392" i="21"/>
  <c r="E392" i="21"/>
  <c r="E257" i="21"/>
  <c r="F257" i="21"/>
  <c r="E258" i="21"/>
  <c r="F258" i="21"/>
  <c r="E259" i="21"/>
  <c r="F259" i="21"/>
  <c r="E260" i="21"/>
  <c r="F260" i="21"/>
  <c r="E261" i="21"/>
  <c r="F261" i="21"/>
  <c r="E262" i="21"/>
  <c r="F262" i="21"/>
  <c r="E263" i="21"/>
  <c r="F263" i="21"/>
  <c r="E264" i="21"/>
  <c r="F264" i="21"/>
  <c r="E265" i="21"/>
  <c r="F265" i="21"/>
  <c r="E266" i="21"/>
  <c r="F266" i="21"/>
  <c r="E267" i="21"/>
  <c r="F267" i="21"/>
  <c r="E268" i="21"/>
  <c r="F268" i="21"/>
  <c r="E269" i="21"/>
  <c r="F269" i="21"/>
  <c r="E270" i="21"/>
  <c r="F270" i="21"/>
  <c r="E271" i="21"/>
  <c r="F271" i="21"/>
  <c r="E272" i="21"/>
  <c r="F272" i="21"/>
  <c r="E273" i="21"/>
  <c r="F273" i="21"/>
  <c r="E274" i="21"/>
  <c r="F274" i="21"/>
  <c r="E275" i="21"/>
  <c r="F275" i="21"/>
  <c r="E276" i="21"/>
  <c r="F276" i="21"/>
  <c r="E277" i="21"/>
  <c r="F277" i="21"/>
  <c r="E278" i="21"/>
  <c r="F278" i="21"/>
  <c r="E279" i="21"/>
  <c r="F279" i="21"/>
  <c r="E280" i="21"/>
  <c r="F280" i="21"/>
  <c r="E281" i="21"/>
  <c r="F281" i="21"/>
  <c r="E282" i="21"/>
  <c r="F282" i="21"/>
  <c r="E283" i="21"/>
  <c r="F283" i="21"/>
  <c r="E284" i="21"/>
  <c r="F284" i="21"/>
  <c r="E285" i="21"/>
  <c r="F285" i="21"/>
  <c r="E286" i="21"/>
  <c r="F286" i="21"/>
  <c r="E287" i="21"/>
  <c r="F287" i="21"/>
  <c r="E288" i="21"/>
  <c r="F288" i="21"/>
  <c r="E289" i="21"/>
  <c r="F289" i="21"/>
  <c r="E290" i="21"/>
  <c r="F290" i="21"/>
  <c r="E291" i="21"/>
  <c r="F291" i="21"/>
  <c r="E292" i="21"/>
  <c r="F292" i="21"/>
  <c r="E293" i="21"/>
  <c r="F293" i="21"/>
  <c r="E294" i="21"/>
  <c r="F294" i="21"/>
  <c r="E295" i="21"/>
  <c r="F295" i="21"/>
  <c r="E296" i="21"/>
  <c r="F296" i="21"/>
  <c r="E297" i="21"/>
  <c r="F297" i="21"/>
  <c r="E298" i="21"/>
  <c r="F298" i="21"/>
  <c r="E299" i="21"/>
  <c r="F299" i="21"/>
  <c r="E300" i="21"/>
  <c r="F300" i="21"/>
  <c r="E301" i="21"/>
  <c r="F301" i="21"/>
  <c r="E302" i="21"/>
  <c r="F302" i="21"/>
  <c r="E303" i="21"/>
  <c r="F303" i="21"/>
  <c r="E304" i="21"/>
  <c r="F304" i="21"/>
  <c r="E305" i="21"/>
  <c r="F305" i="21"/>
  <c r="E306" i="21"/>
  <c r="F306" i="21"/>
  <c r="E307" i="21"/>
  <c r="F307" i="21"/>
  <c r="E308" i="21"/>
  <c r="F308" i="21"/>
  <c r="E309" i="21"/>
  <c r="F309" i="21"/>
  <c r="E310" i="21"/>
  <c r="F310" i="21"/>
  <c r="E311" i="21"/>
  <c r="F311" i="21"/>
  <c r="E312" i="21"/>
  <c r="F312" i="21"/>
  <c r="E313" i="21"/>
  <c r="F313" i="21"/>
  <c r="E314" i="21"/>
  <c r="F314" i="21"/>
  <c r="E315" i="21"/>
  <c r="F315" i="21"/>
  <c r="E316" i="21"/>
  <c r="F316" i="21"/>
  <c r="E317" i="21"/>
  <c r="F317" i="21"/>
  <c r="E318" i="21"/>
  <c r="F318" i="21"/>
  <c r="E319" i="21"/>
  <c r="F319" i="21"/>
  <c r="E320" i="21"/>
  <c r="F320" i="21"/>
  <c r="E321" i="21"/>
  <c r="F321" i="21"/>
  <c r="E322" i="21"/>
  <c r="F322" i="21"/>
  <c r="E323" i="21"/>
  <c r="F323" i="21"/>
  <c r="E324" i="21"/>
  <c r="F324" i="21"/>
  <c r="E325" i="21"/>
  <c r="F325" i="21"/>
  <c r="E326" i="21"/>
  <c r="F326" i="21"/>
  <c r="E327" i="21"/>
  <c r="F327" i="21"/>
  <c r="E328" i="21"/>
  <c r="F328" i="21"/>
  <c r="E329" i="21"/>
  <c r="F329" i="21"/>
  <c r="E330" i="21"/>
  <c r="F330" i="21"/>
  <c r="E331" i="21"/>
  <c r="F331" i="21"/>
  <c r="E332" i="21"/>
  <c r="F332" i="21"/>
  <c r="E333" i="21"/>
  <c r="F333" i="21"/>
  <c r="E334" i="21"/>
  <c r="F334" i="21"/>
  <c r="E335" i="21"/>
  <c r="F335" i="21"/>
  <c r="E336" i="21"/>
  <c r="F336" i="21"/>
  <c r="E337" i="21"/>
  <c r="F337" i="21"/>
  <c r="E338" i="21"/>
  <c r="F338" i="21"/>
  <c r="E339" i="21"/>
  <c r="F339" i="21"/>
  <c r="E340" i="21"/>
  <c r="F340" i="21"/>
  <c r="E341" i="21"/>
  <c r="F341" i="21"/>
  <c r="E342" i="21"/>
  <c r="F342" i="21"/>
  <c r="E343" i="21"/>
  <c r="F343" i="21"/>
  <c r="E344" i="21"/>
  <c r="F344" i="21"/>
  <c r="E345" i="21"/>
  <c r="F345" i="21"/>
  <c r="E346" i="21"/>
  <c r="F346" i="21"/>
  <c r="E347" i="21"/>
  <c r="F347" i="21"/>
  <c r="E348" i="21"/>
  <c r="F348" i="21"/>
  <c r="E349" i="21"/>
  <c r="F349" i="21"/>
  <c r="E350" i="21"/>
  <c r="F350" i="21"/>
  <c r="E351" i="21"/>
  <c r="F351" i="21"/>
  <c r="E352" i="21"/>
  <c r="F352" i="21"/>
  <c r="E353" i="21"/>
  <c r="F353" i="21"/>
  <c r="E354" i="21"/>
  <c r="F354" i="21"/>
  <c r="E355" i="21"/>
  <c r="F355" i="21"/>
  <c r="E356" i="21"/>
  <c r="F356" i="21"/>
  <c r="E357" i="21"/>
  <c r="F357" i="21"/>
  <c r="E358" i="21"/>
  <c r="F358" i="21"/>
  <c r="E359" i="21"/>
  <c r="F359" i="21"/>
  <c r="E360" i="21"/>
  <c r="F360" i="21"/>
  <c r="E361" i="21"/>
  <c r="F361" i="21"/>
  <c r="E362" i="21"/>
  <c r="F362" i="21"/>
  <c r="E363" i="21"/>
  <c r="F363" i="21"/>
  <c r="E364" i="21"/>
  <c r="F364" i="21"/>
  <c r="E365" i="21"/>
  <c r="F365" i="21"/>
  <c r="E366" i="21"/>
  <c r="F366" i="21"/>
  <c r="E367" i="21"/>
  <c r="F367" i="21"/>
  <c r="E368" i="21"/>
  <c r="F368" i="21"/>
  <c r="E369" i="21"/>
  <c r="F369" i="21"/>
  <c r="E370" i="21"/>
  <c r="F370" i="21"/>
  <c r="E371" i="21"/>
  <c r="F371" i="21"/>
  <c r="E372" i="21"/>
  <c r="F372" i="21"/>
  <c r="E373" i="21"/>
  <c r="F373" i="21"/>
  <c r="E374" i="21"/>
  <c r="F374" i="21"/>
  <c r="E375" i="21"/>
  <c r="F375" i="21"/>
  <c r="E376" i="21"/>
  <c r="F376" i="21"/>
  <c r="E377" i="21"/>
  <c r="F377" i="21"/>
  <c r="E378" i="21"/>
  <c r="F378" i="21"/>
  <c r="E379" i="21"/>
  <c r="F379" i="21"/>
  <c r="E380" i="21"/>
  <c r="F380" i="21"/>
  <c r="E381" i="21"/>
  <c r="A235" i="2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26" i="21" s="1"/>
  <c r="A327" i="21" s="1"/>
  <c r="A328" i="21" s="1"/>
  <c r="A329" i="21" s="1"/>
  <c r="A330" i="21" s="1"/>
  <c r="A331" i="21" s="1"/>
  <c r="A332" i="21" s="1"/>
  <c r="A333" i="21" s="1"/>
  <c r="A334" i="21" s="1"/>
  <c r="A335" i="21" s="1"/>
  <c r="A336" i="21" s="1"/>
  <c r="A337" i="21" s="1"/>
  <c r="A338" i="21" s="1"/>
  <c r="A339" i="21" s="1"/>
  <c r="A340" i="21" s="1"/>
  <c r="A341" i="21" s="1"/>
  <c r="A342" i="21" s="1"/>
  <c r="A343" i="21" s="1"/>
  <c r="A344" i="21" s="1"/>
  <c r="A345" i="21" s="1"/>
  <c r="A346" i="21" s="1"/>
  <c r="A347" i="21" s="1"/>
  <c r="A348" i="21" s="1"/>
  <c r="A349" i="21" s="1"/>
  <c r="A350" i="21" s="1"/>
  <c r="A351" i="21" s="1"/>
  <c r="A352" i="21" s="1"/>
  <c r="A353" i="21" s="1"/>
  <c r="A354" i="21" s="1"/>
  <c r="A355" i="21" s="1"/>
  <c r="A356" i="21" s="1"/>
  <c r="A357" i="21" s="1"/>
  <c r="A358" i="21" s="1"/>
  <c r="A359" i="21" s="1"/>
  <c r="A360" i="21" s="1"/>
  <c r="A361" i="21" s="1"/>
  <c r="A362" i="21" s="1"/>
  <c r="A363" i="21" s="1"/>
  <c r="A364" i="21" s="1"/>
  <c r="A365" i="21" s="1"/>
  <c r="A366" i="21" s="1"/>
  <c r="A367" i="21" s="1"/>
  <c r="A368" i="21" s="1"/>
  <c r="A369" i="21" s="1"/>
  <c r="A370" i="21" s="1"/>
  <c r="A371" i="21" s="1"/>
  <c r="A372" i="21" s="1"/>
  <c r="A373" i="21" s="1"/>
  <c r="A374" i="21" s="1"/>
  <c r="A375" i="21" s="1"/>
  <c r="A376" i="21" s="1"/>
  <c r="A377" i="21" s="1"/>
  <c r="A378" i="21" s="1"/>
  <c r="A379" i="21" s="1"/>
  <c r="A380" i="21" s="1"/>
  <c r="A231" i="21"/>
  <c r="E382" i="21"/>
  <c r="F256" i="21"/>
  <c r="E256" i="21"/>
  <c r="F255" i="21"/>
  <c r="E255" i="21"/>
  <c r="F254" i="21"/>
  <c r="E254" i="21"/>
  <c r="F253" i="21"/>
  <c r="E253" i="21"/>
  <c r="F252" i="21"/>
  <c r="E252" i="21"/>
  <c r="F251" i="21"/>
  <c r="E251" i="21"/>
  <c r="F250" i="21"/>
  <c r="E250" i="21"/>
  <c r="F249" i="21"/>
  <c r="E249" i="21"/>
  <c r="F248" i="21"/>
  <c r="E248" i="21"/>
  <c r="F247" i="21"/>
  <c r="E247" i="21"/>
  <c r="F246" i="21"/>
  <c r="E246" i="21"/>
  <c r="F245" i="21"/>
  <c r="E245" i="21"/>
  <c r="F244" i="21"/>
  <c r="E244" i="21"/>
  <c r="F243" i="21"/>
  <c r="E243" i="21"/>
  <c r="F242" i="21"/>
  <c r="E242" i="21"/>
  <c r="F241" i="21"/>
  <c r="E241" i="21"/>
  <c r="F240" i="21"/>
  <c r="E240" i="21"/>
  <c r="F239" i="21"/>
  <c r="E239" i="21"/>
  <c r="F238" i="21"/>
  <c r="E238" i="21"/>
  <c r="F237" i="21"/>
  <c r="E237" i="21"/>
  <c r="F236" i="21"/>
  <c r="E236" i="21"/>
  <c r="F235" i="21"/>
  <c r="E235" i="21"/>
  <c r="F234" i="21"/>
  <c r="E234" i="21"/>
  <c r="C31" i="20"/>
  <c r="C31" i="19"/>
  <c r="C31" i="18"/>
  <c r="C31" i="16"/>
  <c r="C31" i="17"/>
  <c r="F211" i="21"/>
  <c r="E211" i="21"/>
  <c r="A196" i="21"/>
  <c r="E224" i="21"/>
  <c r="F221" i="21"/>
  <c r="E221" i="21"/>
  <c r="F220" i="21"/>
  <c r="E220" i="21"/>
  <c r="F219" i="21"/>
  <c r="E219" i="21"/>
  <c r="F218" i="21"/>
  <c r="E218" i="21"/>
  <c r="F217" i="21"/>
  <c r="E217" i="21"/>
  <c r="F216" i="21"/>
  <c r="E216" i="21"/>
  <c r="F215" i="21"/>
  <c r="E215" i="21"/>
  <c r="F214" i="21"/>
  <c r="E214" i="21"/>
  <c r="F213" i="21"/>
  <c r="E213" i="21"/>
  <c r="F212" i="21"/>
  <c r="E212" i="21"/>
  <c r="F210" i="21"/>
  <c r="E210" i="21"/>
  <c r="F209" i="21"/>
  <c r="E209" i="21"/>
  <c r="F208" i="21"/>
  <c r="E208" i="21"/>
  <c r="F207" i="21"/>
  <c r="E207" i="21"/>
  <c r="F206" i="21"/>
  <c r="E206" i="21"/>
  <c r="F205" i="21"/>
  <c r="E205" i="21"/>
  <c r="F204" i="21"/>
  <c r="E204" i="21"/>
  <c r="F203" i="21"/>
  <c r="E203" i="21"/>
  <c r="F202" i="21"/>
  <c r="E202" i="21"/>
  <c r="F201" i="21"/>
  <c r="E201" i="21"/>
  <c r="F200" i="21"/>
  <c r="E200" i="21"/>
  <c r="F199" i="21"/>
  <c r="E199" i="21"/>
  <c r="E158" i="21"/>
  <c r="E159" i="21"/>
  <c r="E160" i="21"/>
  <c r="E161" i="21"/>
  <c r="E163" i="21"/>
  <c r="E164" i="21"/>
  <c r="E165" i="21"/>
  <c r="E166" i="21"/>
  <c r="E167" i="21"/>
  <c r="E168" i="21"/>
  <c r="E169" i="21"/>
  <c r="E170" i="21"/>
  <c r="E171" i="21"/>
  <c r="E172" i="21"/>
  <c r="E173" i="21"/>
  <c r="E174" i="21"/>
  <c r="E175" i="21"/>
  <c r="E176" i="21"/>
  <c r="E177" i="21"/>
  <c r="E178" i="21"/>
  <c r="E179" i="21"/>
  <c r="E180" i="21"/>
  <c r="E181" i="21"/>
  <c r="E182" i="21"/>
  <c r="E183" i="21"/>
  <c r="E184" i="21"/>
  <c r="E185" i="21"/>
  <c r="E186" i="21"/>
  <c r="E187"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1" i="21"/>
  <c r="F160" i="21"/>
  <c r="F159" i="21"/>
  <c r="F158" i="21"/>
  <c r="E191" i="21"/>
  <c r="F157" i="21"/>
  <c r="E157" i="21"/>
  <c r="F156" i="21"/>
  <c r="E156" i="21"/>
  <c r="F155" i="21"/>
  <c r="E155" i="21"/>
  <c r="F154" i="21"/>
  <c r="E154" i="21"/>
  <c r="F153" i="21"/>
  <c r="E153" i="21"/>
  <c r="F152" i="21"/>
  <c r="E152" i="21"/>
  <c r="F151" i="21"/>
  <c r="E151" i="21"/>
  <c r="F150" i="21"/>
  <c r="E150" i="21"/>
  <c r="F149" i="21"/>
  <c r="E149" i="21"/>
  <c r="F148" i="21"/>
  <c r="E148" i="21"/>
  <c r="F147" i="21"/>
  <c r="E147" i="21"/>
  <c r="F146" i="21"/>
  <c r="E146" i="21"/>
  <c r="F145" i="21"/>
  <c r="E145" i="21"/>
  <c r="F144" i="21"/>
  <c r="E144" i="21"/>
  <c r="F143" i="21"/>
  <c r="E143" i="21"/>
  <c r="F142" i="21"/>
  <c r="E142" i="21"/>
  <c r="F140" i="21"/>
  <c r="E140" i="21"/>
  <c r="F139" i="21"/>
  <c r="E139" i="21"/>
  <c r="F138" i="21"/>
  <c r="E138" i="21"/>
  <c r="F137" i="21"/>
  <c r="E137" i="21"/>
  <c r="F136" i="21"/>
  <c r="E136" i="21"/>
  <c r="F135" i="21"/>
  <c r="E135" i="21"/>
  <c r="F134" i="21"/>
  <c r="E134" i="21"/>
  <c r="C20" i="18"/>
  <c r="C20" i="20"/>
  <c r="C20" i="19"/>
  <c r="C20" i="16"/>
  <c r="C20" i="17"/>
  <c r="E118" i="21"/>
  <c r="F123" i="21"/>
  <c r="E123" i="21"/>
  <c r="F122" i="21"/>
  <c r="E122" i="21"/>
  <c r="F121" i="21"/>
  <c r="E121" i="21"/>
  <c r="F120" i="21"/>
  <c r="E120" i="21"/>
  <c r="F119" i="21"/>
  <c r="E119" i="21"/>
  <c r="E126" i="21"/>
  <c r="F118" i="21"/>
  <c r="F117" i="21"/>
  <c r="E117" i="21"/>
  <c r="F116" i="21"/>
  <c r="E116" i="21"/>
  <c r="F115" i="21"/>
  <c r="E115" i="21"/>
  <c r="F114" i="21"/>
  <c r="E114" i="21"/>
  <c r="F113" i="21"/>
  <c r="E113" i="21"/>
  <c r="F112" i="21"/>
  <c r="E112" i="21"/>
  <c r="F111" i="21"/>
  <c r="E111" i="21"/>
  <c r="F110" i="21"/>
  <c r="E110" i="21"/>
  <c r="F109" i="21"/>
  <c r="E109" i="21"/>
  <c r="F108" i="21"/>
  <c r="E108" i="21"/>
  <c r="F107" i="21"/>
  <c r="E107" i="21"/>
  <c r="F106" i="21"/>
  <c r="E106" i="21"/>
  <c r="F105" i="21"/>
  <c r="E105" i="21"/>
  <c r="F104" i="21"/>
  <c r="E104" i="21"/>
  <c r="F103" i="21"/>
  <c r="E103" i="21"/>
  <c r="F102" i="21"/>
  <c r="E102" i="21"/>
  <c r="F101" i="21"/>
  <c r="E101" i="21"/>
  <c r="E10" i="19"/>
  <c r="F383" i="21" l="1"/>
  <c r="E383" i="21" s="1"/>
  <c r="F455" i="21"/>
  <c r="E455" i="21" s="1"/>
  <c r="F33" i="17" s="1"/>
  <c r="F225" i="21"/>
  <c r="E225" i="21" s="1"/>
  <c r="F23" i="17" s="1"/>
  <c r="F32" i="17"/>
  <c r="F34" i="17"/>
  <c r="F127" i="21"/>
  <c r="E127" i="21" s="1"/>
  <c r="F21" i="17" s="1"/>
  <c r="F192" i="21"/>
  <c r="E192" i="21" s="1"/>
  <c r="F22" i="17" s="1"/>
  <c r="K21" i="22"/>
  <c r="J21" i="22"/>
  <c r="H21" i="22"/>
  <c r="K20" i="22"/>
  <c r="J20" i="22"/>
  <c r="H20" i="22"/>
  <c r="K19" i="22"/>
  <c r="L19" i="22" s="1"/>
  <c r="J19" i="22"/>
  <c r="H19" i="22"/>
  <c r="K18" i="22"/>
  <c r="J18" i="22"/>
  <c r="H18" i="22"/>
  <c r="K17" i="22"/>
  <c r="J17" i="22"/>
  <c r="H17" i="22"/>
  <c r="L21" i="22" l="1"/>
  <c r="L17" i="22"/>
  <c r="L18" i="22"/>
  <c r="L20" i="22"/>
  <c r="E93" i="21"/>
  <c r="F92" i="21"/>
  <c r="E92" i="21"/>
  <c r="F91" i="21"/>
  <c r="E91" i="21"/>
  <c r="F90" i="21"/>
  <c r="E90" i="21"/>
  <c r="F89" i="21"/>
  <c r="E89" i="21"/>
  <c r="F88" i="21"/>
  <c r="E88" i="21"/>
  <c r="F87" i="21"/>
  <c r="E87" i="21"/>
  <c r="F86" i="21"/>
  <c r="E86" i="21"/>
  <c r="F85" i="21"/>
  <c r="E85" i="21"/>
  <c r="F84" i="21"/>
  <c r="E84" i="21"/>
  <c r="F83" i="21"/>
  <c r="F94" i="21" s="1"/>
  <c r="E83" i="21"/>
  <c r="F4" i="21"/>
  <c r="E74" i="21"/>
  <c r="F73" i="21"/>
  <c r="E73" i="21"/>
  <c r="F72" i="21"/>
  <c r="E72" i="21"/>
  <c r="F71" i="21"/>
  <c r="E71" i="21"/>
  <c r="F70" i="21"/>
  <c r="E70" i="21"/>
  <c r="F69" i="21"/>
  <c r="E69" i="21"/>
  <c r="F68" i="21"/>
  <c r="E68" i="21"/>
  <c r="F67" i="21"/>
  <c r="E67" i="21"/>
  <c r="F66" i="21"/>
  <c r="E66" i="21"/>
  <c r="F65" i="21"/>
  <c r="E65" i="21"/>
  <c r="F64" i="21"/>
  <c r="E64" i="21"/>
  <c r="F63" i="21"/>
  <c r="E63" i="21"/>
  <c r="F62" i="21"/>
  <c r="E62" i="21"/>
  <c r="F61" i="21"/>
  <c r="E61" i="21"/>
  <c r="F60" i="21"/>
  <c r="E60" i="21"/>
  <c r="F59" i="21"/>
  <c r="E59" i="21"/>
  <c r="F58" i="21"/>
  <c r="E58" i="21"/>
  <c r="F57" i="21"/>
  <c r="E57" i="21"/>
  <c r="F56" i="21"/>
  <c r="E56" i="21"/>
  <c r="F55" i="21"/>
  <c r="E55" i="21"/>
  <c r="F54" i="21"/>
  <c r="E54" i="21"/>
  <c r="F53" i="21"/>
  <c r="E53" i="21"/>
  <c r="F52" i="21"/>
  <c r="E52" i="21"/>
  <c r="F51" i="21"/>
  <c r="E51" i="21"/>
  <c r="F50" i="21"/>
  <c r="E50" i="21"/>
  <c r="F49" i="21"/>
  <c r="E49" i="21"/>
  <c r="F48" i="21"/>
  <c r="E48" i="21"/>
  <c r="F47" i="21"/>
  <c r="E47" i="21"/>
  <c r="F46" i="21"/>
  <c r="E46" i="21"/>
  <c r="F45" i="21"/>
  <c r="E45" i="21"/>
  <c r="F44" i="21"/>
  <c r="E44" i="21"/>
  <c r="F43" i="21"/>
  <c r="E43" i="21"/>
  <c r="F42" i="21"/>
  <c r="E42" i="21"/>
  <c r="F41" i="21"/>
  <c r="E41" i="21"/>
  <c r="F40" i="21"/>
  <c r="E40" i="21"/>
  <c r="F39" i="21"/>
  <c r="E39" i="21"/>
  <c r="F38" i="21"/>
  <c r="E38" i="21"/>
  <c r="F37" i="21"/>
  <c r="E37" i="21"/>
  <c r="F36" i="21"/>
  <c r="E36" i="21"/>
  <c r="F35" i="21"/>
  <c r="E35" i="21"/>
  <c r="F34" i="21"/>
  <c r="E34" i="21"/>
  <c r="F33" i="21"/>
  <c r="E33" i="21"/>
  <c r="F32" i="21"/>
  <c r="E32" i="21"/>
  <c r="F31" i="21"/>
  <c r="E31" i="21"/>
  <c r="F30" i="21"/>
  <c r="E30" i="21"/>
  <c r="F29" i="21"/>
  <c r="E29" i="21"/>
  <c r="F28" i="21"/>
  <c r="E28" i="21"/>
  <c r="F27" i="21"/>
  <c r="E27" i="21"/>
  <c r="F26" i="21"/>
  <c r="E26" i="21"/>
  <c r="F25" i="21"/>
  <c r="E25" i="21"/>
  <c r="F24" i="21"/>
  <c r="E24" i="21"/>
  <c r="F23" i="21"/>
  <c r="E23" i="21"/>
  <c r="F22" i="21"/>
  <c r="E22" i="21"/>
  <c r="F21" i="21"/>
  <c r="E21" i="21"/>
  <c r="F20" i="21"/>
  <c r="E20" i="21"/>
  <c r="F19" i="21"/>
  <c r="E19" i="21"/>
  <c r="F18" i="21"/>
  <c r="E18" i="21"/>
  <c r="F17" i="21"/>
  <c r="E17" i="21"/>
  <c r="F16" i="21"/>
  <c r="E16" i="21"/>
  <c r="F15" i="21"/>
  <c r="E15" i="21"/>
  <c r="F14" i="21"/>
  <c r="E14" i="21"/>
  <c r="F13" i="21"/>
  <c r="E13" i="21"/>
  <c r="F12" i="21"/>
  <c r="E12" i="21"/>
  <c r="F11" i="21"/>
  <c r="E11" i="21"/>
  <c r="F10" i="21"/>
  <c r="E10" i="21"/>
  <c r="F9" i="21"/>
  <c r="E9" i="21"/>
  <c r="F8" i="21"/>
  <c r="E8" i="21"/>
  <c r="F7" i="21"/>
  <c r="E7" i="21"/>
  <c r="F6" i="21"/>
  <c r="E6" i="21"/>
  <c r="F5" i="21"/>
  <c r="E5" i="21"/>
  <c r="E4" i="21"/>
  <c r="C117" i="17"/>
  <c r="C116" i="17"/>
  <c r="C115" i="17"/>
  <c r="C114" i="17"/>
  <c r="C113" i="17"/>
  <c r="C112" i="17"/>
  <c r="C111" i="17"/>
  <c r="C109" i="17"/>
  <c r="C72" i="17"/>
  <c r="C71" i="17"/>
  <c r="C70" i="17"/>
  <c r="C69" i="17"/>
  <c r="C68" i="17"/>
  <c r="C67" i="17"/>
  <c r="C63" i="18"/>
  <c r="C62" i="18"/>
  <c r="C61" i="18"/>
  <c r="C59" i="18"/>
  <c r="C58" i="18"/>
  <c r="C57" i="18"/>
  <c r="C56" i="18"/>
  <c r="C54" i="18"/>
  <c r="F75" i="21" l="1"/>
  <c r="L23" i="22"/>
  <c r="E11" i="19" s="1"/>
  <c r="C87" i="20"/>
  <c r="C87" i="19"/>
  <c r="C87" i="18"/>
  <c r="E86" i="18" s="1"/>
  <c r="C87" i="16"/>
  <c r="F86" i="16" s="1"/>
  <c r="C92" i="17"/>
  <c r="C92" i="20"/>
  <c r="C92" i="19"/>
  <c r="C92" i="18"/>
  <c r="C92" i="16"/>
  <c r="C93" i="17"/>
  <c r="C93" i="20"/>
  <c r="C93" i="19"/>
  <c r="C93" i="18"/>
  <c r="C93" i="16"/>
  <c r="C94" i="17"/>
  <c r="C94" i="20"/>
  <c r="C94" i="19"/>
  <c r="C94" i="18"/>
  <c r="C94" i="16"/>
  <c r="C95" i="17"/>
  <c r="C95" i="20"/>
  <c r="C95" i="19"/>
  <c r="C95" i="18"/>
  <c r="C95" i="16"/>
  <c r="C96" i="17"/>
  <c r="C96" i="20"/>
  <c r="C96" i="19"/>
  <c r="C96" i="18"/>
  <c r="C96" i="16"/>
  <c r="C110" i="17"/>
  <c r="C109" i="20"/>
  <c r="C109" i="19"/>
  <c r="C109" i="18"/>
  <c r="C109" i="16"/>
  <c r="C110" i="20"/>
  <c r="C110" i="19"/>
  <c r="C110" i="18"/>
  <c r="C110" i="16"/>
  <c r="C111" i="20"/>
  <c r="C111" i="19"/>
  <c r="C111" i="18"/>
  <c r="C111" i="16"/>
  <c r="C112" i="20"/>
  <c r="C112" i="19"/>
  <c r="C112" i="18"/>
  <c r="C112" i="16"/>
  <c r="C113" i="20"/>
  <c r="C113" i="19"/>
  <c r="C113" i="18"/>
  <c r="C113" i="16"/>
  <c r="C114" i="20"/>
  <c r="C114" i="19"/>
  <c r="C114" i="18"/>
  <c r="C114" i="16"/>
  <c r="C115" i="20"/>
  <c r="C115" i="19"/>
  <c r="C115" i="18"/>
  <c r="C115" i="16"/>
  <c r="C116" i="20"/>
  <c r="C116" i="19"/>
  <c r="C116" i="18"/>
  <c r="C116" i="16"/>
  <c r="C117" i="20"/>
  <c r="C117" i="19"/>
  <c r="C117" i="18"/>
  <c r="C117" i="16"/>
  <c r="C118" i="20"/>
  <c r="C118" i="19"/>
  <c r="C118" i="18"/>
  <c r="C118" i="16"/>
  <c r="C98" i="17"/>
  <c r="C98" i="20"/>
  <c r="C98" i="19"/>
  <c r="C98" i="18"/>
  <c r="C98" i="16"/>
  <c r="C103" i="17"/>
  <c r="C103" i="20"/>
  <c r="C103" i="19"/>
  <c r="C103" i="18"/>
  <c r="C103" i="16"/>
  <c r="C104" i="17"/>
  <c r="C104" i="20"/>
  <c r="C104" i="19"/>
  <c r="C104" i="18"/>
  <c r="C104" i="16"/>
  <c r="C105" i="17"/>
  <c r="C105" i="20"/>
  <c r="C105" i="19"/>
  <c r="C105" i="18"/>
  <c r="C105" i="16"/>
  <c r="C106" i="20"/>
  <c r="C106" i="19"/>
  <c r="C106" i="18"/>
  <c r="C106" i="16"/>
  <c r="C107" i="20"/>
  <c r="C107" i="19"/>
  <c r="C107" i="18"/>
  <c r="C107" i="16"/>
  <c r="C21" i="18"/>
  <c r="C21" i="20"/>
  <c r="C21" i="19"/>
  <c r="C43" i="18"/>
  <c r="C43" i="20"/>
  <c r="C43" i="19"/>
  <c r="C43" i="16"/>
  <c r="C43" i="17"/>
  <c r="C45" i="18"/>
  <c r="C45" i="20"/>
  <c r="C45" i="19"/>
  <c r="C45" i="16"/>
  <c r="C45" i="17"/>
  <c r="C46" i="18"/>
  <c r="C46" i="20"/>
  <c r="C46" i="19"/>
  <c r="C46" i="16"/>
  <c r="C46" i="17"/>
  <c r="C47" i="18"/>
  <c r="C47" i="20"/>
  <c r="C47" i="19"/>
  <c r="C47" i="16"/>
  <c r="C47" i="17"/>
  <c r="C48" i="18"/>
  <c r="C48" i="20"/>
  <c r="C48" i="19"/>
  <c r="C48" i="16"/>
  <c r="C48" i="17"/>
  <c r="C49" i="18"/>
  <c r="C49" i="20"/>
  <c r="C49" i="19"/>
  <c r="C49" i="16"/>
  <c r="C49" i="17"/>
  <c r="C50" i="18"/>
  <c r="C50" i="20"/>
  <c r="C50" i="19"/>
  <c r="C50" i="16"/>
  <c r="C50" i="17"/>
  <c r="C51" i="18"/>
  <c r="C51" i="20"/>
  <c r="C51" i="19"/>
  <c r="C51" i="16"/>
  <c r="C51" i="17"/>
  <c r="C52" i="18"/>
  <c r="C52" i="20"/>
  <c r="C52" i="19"/>
  <c r="C52" i="16"/>
  <c r="C52" i="17"/>
  <c r="C87" i="17"/>
  <c r="J97" i="17"/>
  <c r="C76" i="20"/>
  <c r="C76" i="19"/>
  <c r="C76" i="18"/>
  <c r="C76" i="16"/>
  <c r="C76" i="17"/>
  <c r="C79" i="20"/>
  <c r="C79" i="19"/>
  <c r="C79" i="18"/>
  <c r="C79" i="16"/>
  <c r="C79" i="17"/>
  <c r="C80" i="20"/>
  <c r="C80" i="19"/>
  <c r="C80" i="18"/>
  <c r="C80" i="16"/>
  <c r="C80" i="17"/>
  <c r="C81" i="20"/>
  <c r="C81" i="19"/>
  <c r="C81" i="18"/>
  <c r="C81" i="16"/>
  <c r="C81" i="17"/>
  <c r="C82" i="20"/>
  <c r="C82" i="19"/>
  <c r="C82" i="18"/>
  <c r="C82" i="16"/>
  <c r="C82" i="17"/>
  <c r="C83" i="20"/>
  <c r="C83" i="19"/>
  <c r="C83" i="18"/>
  <c r="C83" i="16"/>
  <c r="C83" i="17"/>
  <c r="C84" i="20"/>
  <c r="C84" i="19"/>
  <c r="C84" i="18"/>
  <c r="C84" i="16"/>
  <c r="C84" i="17"/>
  <c r="C85" i="20"/>
  <c r="C85" i="19"/>
  <c r="C85" i="18"/>
  <c r="C85" i="16"/>
  <c r="C85" i="17"/>
  <c r="C73" i="17"/>
  <c r="C73" i="20"/>
  <c r="C73" i="19"/>
  <c r="C73" i="18"/>
  <c r="C73" i="16"/>
  <c r="C74" i="17"/>
  <c r="C74" i="20"/>
  <c r="C74" i="19"/>
  <c r="C74" i="18"/>
  <c r="C74" i="16"/>
  <c r="G75" i="21"/>
  <c r="F10" i="17" s="1"/>
  <c r="E75" i="21"/>
  <c r="G94" i="21"/>
  <c r="F11" i="17" s="1"/>
  <c r="E94" i="21"/>
  <c r="C60" i="18"/>
  <c r="H53" i="18"/>
  <c r="F53" i="18"/>
  <c r="E53" i="18"/>
  <c r="C55" i="18"/>
  <c r="C54" i="20"/>
  <c r="C54" i="19"/>
  <c r="C54" i="16"/>
  <c r="C54" i="17"/>
  <c r="C55" i="20"/>
  <c r="C55" i="19"/>
  <c r="C55" i="16"/>
  <c r="C55" i="17"/>
  <c r="C56" i="20"/>
  <c r="C56" i="19"/>
  <c r="C56" i="16"/>
  <c r="C56" i="17"/>
  <c r="C57" i="20"/>
  <c r="C57" i="19"/>
  <c r="C57" i="16"/>
  <c r="C57" i="17"/>
  <c r="C58" i="20"/>
  <c r="C58" i="19"/>
  <c r="C58" i="16"/>
  <c r="C58" i="17"/>
  <c r="C59" i="20"/>
  <c r="C59" i="19"/>
  <c r="C59" i="16"/>
  <c r="C59" i="17"/>
  <c r="C60" i="20"/>
  <c r="C60" i="19"/>
  <c r="C60" i="16"/>
  <c r="C60" i="17"/>
  <c r="C61" i="20"/>
  <c r="C61" i="19"/>
  <c r="C61" i="16"/>
  <c r="C61" i="17"/>
  <c r="C62" i="20"/>
  <c r="C62" i="19"/>
  <c r="C62" i="16"/>
  <c r="C62" i="17"/>
  <c r="C63" i="20"/>
  <c r="C63" i="19"/>
  <c r="C63" i="16"/>
  <c r="C63" i="17"/>
  <c r="C32" i="20"/>
  <c r="C32" i="19"/>
  <c r="C32" i="18"/>
  <c r="C32" i="16"/>
  <c r="C32" i="17"/>
  <c r="C35" i="20"/>
  <c r="C35" i="19"/>
  <c r="C35" i="18"/>
  <c r="C35" i="16"/>
  <c r="C35" i="17"/>
  <c r="C36" i="20"/>
  <c r="C36" i="19"/>
  <c r="C36" i="18"/>
  <c r="C36" i="16"/>
  <c r="C36" i="17"/>
  <c r="C37" i="20"/>
  <c r="C37" i="19"/>
  <c r="C37" i="18"/>
  <c r="C37" i="16"/>
  <c r="C37" i="17"/>
  <c r="C38" i="20"/>
  <c r="C38" i="19"/>
  <c r="C38" i="18"/>
  <c r="C38" i="16"/>
  <c r="C38" i="17"/>
  <c r="C39" i="20"/>
  <c r="C39" i="19"/>
  <c r="C39" i="18"/>
  <c r="C39" i="16"/>
  <c r="C39" i="17"/>
  <c r="C40" i="20"/>
  <c r="C40" i="19"/>
  <c r="C40" i="18"/>
  <c r="C40" i="16"/>
  <c r="C40" i="17"/>
  <c r="C41" i="20"/>
  <c r="C41" i="19"/>
  <c r="C41" i="18"/>
  <c r="C41" i="16"/>
  <c r="C41" i="17"/>
  <c r="C24" i="18"/>
  <c r="C24" i="20"/>
  <c r="C24" i="19"/>
  <c r="C25" i="18"/>
  <c r="C25" i="20"/>
  <c r="C25" i="19"/>
  <c r="C26" i="18"/>
  <c r="C26" i="20"/>
  <c r="C26" i="19"/>
  <c r="C27" i="18"/>
  <c r="C27" i="20"/>
  <c r="C27" i="19"/>
  <c r="C28" i="18"/>
  <c r="C28" i="20"/>
  <c r="C28" i="19"/>
  <c r="C29" i="18"/>
  <c r="C29" i="20"/>
  <c r="C29" i="19"/>
  <c r="C30" i="18"/>
  <c r="C30" i="20"/>
  <c r="C30" i="19"/>
  <c r="C21" i="16"/>
  <c r="C21" i="17"/>
  <c r="C24" i="16"/>
  <c r="C24" i="17"/>
  <c r="C25" i="16"/>
  <c r="C25" i="17"/>
  <c r="C26" i="16"/>
  <c r="C26" i="17"/>
  <c r="C27" i="16"/>
  <c r="C27" i="17"/>
  <c r="C28" i="16"/>
  <c r="C28" i="17"/>
  <c r="C29" i="16"/>
  <c r="C29" i="17"/>
  <c r="C30" i="16"/>
  <c r="C30" i="17"/>
  <c r="F86" i="18" l="1"/>
  <c r="H86" i="18" s="1"/>
  <c r="C88" i="20"/>
  <c r="C88" i="19"/>
  <c r="C88" i="18"/>
  <c r="C88" i="16"/>
  <c r="G86" i="18"/>
  <c r="F108" i="16"/>
  <c r="C99" i="20"/>
  <c r="C99" i="19"/>
  <c r="C99" i="18"/>
  <c r="C99" i="16"/>
  <c r="F97" i="16"/>
  <c r="H97" i="18"/>
  <c r="F97" i="18"/>
  <c r="E97" i="18"/>
  <c r="J42" i="17"/>
  <c r="F42" i="16"/>
  <c r="H42" i="18"/>
  <c r="F42" i="18"/>
  <c r="E42" i="18"/>
  <c r="C44" i="18"/>
  <c r="C44" i="20"/>
  <c r="C44" i="19"/>
  <c r="C44" i="16"/>
  <c r="C44" i="17"/>
  <c r="H20" i="18"/>
  <c r="F20" i="18"/>
  <c r="E20" i="18"/>
  <c r="C88" i="17"/>
  <c r="J86" i="17"/>
  <c r="C99" i="17"/>
  <c r="J75" i="17"/>
  <c r="F75" i="16"/>
  <c r="H75" i="18"/>
  <c r="F75" i="18"/>
  <c r="E75" i="18"/>
  <c r="C77" i="20"/>
  <c r="C77" i="19"/>
  <c r="C77" i="18"/>
  <c r="C77" i="16"/>
  <c r="C77" i="17"/>
  <c r="J53" i="17"/>
  <c r="F53" i="16"/>
  <c r="J31" i="17"/>
  <c r="F31" i="16"/>
  <c r="H31" i="18"/>
  <c r="F31" i="18"/>
  <c r="E31" i="18"/>
  <c r="C33" i="20"/>
  <c r="C33" i="19"/>
  <c r="C33" i="18"/>
  <c r="C33" i="16"/>
  <c r="C33" i="17"/>
  <c r="C22" i="18"/>
  <c r="C22" i="20"/>
  <c r="C22" i="19"/>
  <c r="C22" i="16"/>
  <c r="C22" i="17"/>
  <c r="J20" i="17"/>
  <c r="F20" i="16"/>
  <c r="C89" i="20" l="1"/>
  <c r="C89" i="19"/>
  <c r="C89" i="18"/>
  <c r="C89" i="16"/>
  <c r="C100" i="20"/>
  <c r="C100" i="19"/>
  <c r="C100" i="18"/>
  <c r="C100" i="16"/>
  <c r="C89" i="17"/>
  <c r="C100" i="17"/>
  <c r="C78" i="20"/>
  <c r="C78" i="19"/>
  <c r="C78" i="18"/>
  <c r="C78" i="16"/>
  <c r="C78" i="17"/>
  <c r="C34" i="20"/>
  <c r="C34" i="19"/>
  <c r="C34" i="18"/>
  <c r="C34" i="16"/>
  <c r="C34" i="17"/>
  <c r="C23" i="18"/>
  <c r="C23" i="20"/>
  <c r="C23" i="19"/>
  <c r="C23" i="16"/>
  <c r="C23" i="17"/>
  <c r="C90" i="20" l="1"/>
  <c r="C90" i="19"/>
  <c r="C90" i="18"/>
  <c r="C90" i="16"/>
  <c r="C90" i="17"/>
  <c r="C91" i="17" l="1"/>
  <c r="C91" i="20"/>
  <c r="C91" i="19"/>
  <c r="C91" i="18"/>
  <c r="C91" i="16"/>
  <c r="C9" i="20"/>
  <c r="D9" i="20" s="1"/>
  <c r="C4" i="20"/>
  <c r="C9" i="19" l="1"/>
  <c r="C4" i="19"/>
  <c r="D9" i="19" l="1"/>
  <c r="C9" i="18"/>
  <c r="D9" i="18" s="1"/>
  <c r="C4" i="18"/>
  <c r="D2" i="6" l="1"/>
  <c r="C9" i="17"/>
  <c r="C4" i="17"/>
  <c r="D9" i="17" l="1"/>
  <c r="E9" i="17"/>
  <c r="C4" i="16"/>
  <c r="I9" i="17" l="1"/>
  <c r="C9" i="16"/>
  <c r="D9" i="16" s="1"/>
  <c r="C10" i="20" l="1"/>
  <c r="D10" i="20" s="1"/>
  <c r="C10" i="18"/>
  <c r="C10" i="19"/>
  <c r="C10" i="16"/>
  <c r="C10" i="17"/>
  <c r="F9" i="16" l="1"/>
  <c r="D10" i="19"/>
  <c r="F9" i="18"/>
  <c r="E9" i="18"/>
  <c r="D10" i="18"/>
  <c r="E10" i="18" s="1"/>
  <c r="E10" i="17"/>
  <c r="J9" i="17"/>
  <c r="D10" i="16"/>
  <c r="F10" i="16" s="1"/>
  <c r="D10" i="17"/>
  <c r="G10" i="17" s="1"/>
  <c r="H10" i="17" l="1"/>
  <c r="F10" i="18"/>
  <c r="G10" i="18" s="1"/>
  <c r="H10" i="18" s="1"/>
  <c r="G9" i="18"/>
  <c r="H9" i="18" s="1"/>
  <c r="I10" i="17" l="1"/>
  <c r="J10" i="17" s="1"/>
  <c r="B101" i="7" l="1"/>
  <c r="H8" i="1"/>
  <c r="K8" i="1"/>
  <c r="T8" i="1"/>
  <c r="U8" i="1"/>
  <c r="W8" i="1"/>
  <c r="H9" i="1"/>
  <c r="T9" i="1" s="1"/>
  <c r="K9" i="1"/>
  <c r="M9" i="1" s="1"/>
  <c r="V9" i="1"/>
  <c r="W9" i="1"/>
  <c r="H10" i="1"/>
  <c r="T10" i="1" s="1"/>
  <c r="K10" i="1"/>
  <c r="U10" i="1" s="1"/>
  <c r="V10" i="1"/>
  <c r="W10" i="1"/>
  <c r="H11" i="1"/>
  <c r="T11" i="1" s="1"/>
  <c r="K11" i="1"/>
  <c r="M11" i="1"/>
  <c r="V11" i="1"/>
  <c r="W11" i="1"/>
  <c r="H12" i="1"/>
  <c r="T12" i="1"/>
  <c r="K12" i="1"/>
  <c r="M12" i="1" s="1"/>
  <c r="V12" i="1"/>
  <c r="W12" i="1"/>
  <c r="H13" i="1"/>
  <c r="T13" i="1" s="1"/>
  <c r="K13" i="1"/>
  <c r="M13" i="1" s="1"/>
  <c r="V13" i="1"/>
  <c r="W13" i="1"/>
  <c r="H14" i="1"/>
  <c r="T14" i="1" s="1"/>
  <c r="K14" i="1"/>
  <c r="U14" i="1" s="1"/>
  <c r="M14" i="1"/>
  <c r="V14" i="1"/>
  <c r="W14" i="1"/>
  <c r="H16" i="1"/>
  <c r="T16" i="1" s="1"/>
  <c r="K16" i="1"/>
  <c r="U16" i="1" s="1"/>
  <c r="V16" i="1"/>
  <c r="W16" i="1"/>
  <c r="H17" i="1"/>
  <c r="T17" i="1" s="1"/>
  <c r="K17" i="1"/>
  <c r="M17" i="1" s="1"/>
  <c r="V17" i="1"/>
  <c r="W17" i="1"/>
  <c r="H18" i="1"/>
  <c r="T18" i="1" s="1"/>
  <c r="K18" i="1"/>
  <c r="M18" i="1" s="1"/>
  <c r="V18" i="1"/>
  <c r="W18" i="1"/>
  <c r="H19" i="1"/>
  <c r="T19" i="1" s="1"/>
  <c r="K19" i="1"/>
  <c r="M19" i="1" s="1"/>
  <c r="V19" i="1"/>
  <c r="W19" i="1"/>
  <c r="H20" i="1"/>
  <c r="T20" i="1" s="1"/>
  <c r="K20" i="1"/>
  <c r="M20" i="1" s="1"/>
  <c r="R20" i="1"/>
  <c r="V20" i="1" s="1"/>
  <c r="W20" i="1"/>
  <c r="H21" i="1"/>
  <c r="T21" i="1" s="1"/>
  <c r="K21" i="1"/>
  <c r="M21" i="1" s="1"/>
  <c r="V21" i="1"/>
  <c r="W21" i="1"/>
  <c r="H23" i="1"/>
  <c r="T23" i="1" s="1"/>
  <c r="K23" i="1"/>
  <c r="U23" i="1" s="1"/>
  <c r="M23" i="1"/>
  <c r="V23" i="1"/>
  <c r="W23" i="1"/>
  <c r="H24" i="1"/>
  <c r="T24" i="1" s="1"/>
  <c r="K24" i="1"/>
  <c r="M24" i="1" s="1"/>
  <c r="V24" i="1"/>
  <c r="W24" i="1"/>
  <c r="H25" i="1"/>
  <c r="T25" i="1" s="1"/>
  <c r="K25" i="1"/>
  <c r="U25" i="1" s="1"/>
  <c r="V25" i="1"/>
  <c r="W25" i="1"/>
  <c r="H26" i="1"/>
  <c r="K26" i="1"/>
  <c r="M26" i="1" s="1"/>
  <c r="R26" i="1"/>
  <c r="V26" i="1" s="1"/>
  <c r="T26" i="1"/>
  <c r="W26" i="1"/>
  <c r="H28" i="1"/>
  <c r="K28" i="1"/>
  <c r="U28" i="1" s="1"/>
  <c r="T28" i="1"/>
  <c r="V28" i="1"/>
  <c r="W28" i="1"/>
  <c r="H29" i="1"/>
  <c r="T29" i="1"/>
  <c r="K29" i="1"/>
  <c r="M29" i="1" s="1"/>
  <c r="V29" i="1"/>
  <c r="W29" i="1"/>
  <c r="H30" i="1"/>
  <c r="T30" i="1" s="1"/>
  <c r="K30" i="1"/>
  <c r="U30" i="1" s="1"/>
  <c r="V30" i="1"/>
  <c r="W30" i="1"/>
  <c r="G31" i="1"/>
  <c r="H31" i="1"/>
  <c r="T31" i="1" s="1"/>
  <c r="K31" i="1"/>
  <c r="M31" i="1"/>
  <c r="V31" i="1"/>
  <c r="W31" i="1"/>
  <c r="U31" i="1"/>
  <c r="U24" i="1"/>
  <c r="U21" i="1"/>
  <c r="U11" i="1"/>
  <c r="U20" i="1"/>
  <c r="U12" i="1"/>
  <c r="U9" i="1"/>
  <c r="U18" i="1"/>
  <c r="M25" i="1" l="1"/>
  <c r="U19" i="1"/>
  <c r="M16" i="1"/>
  <c r="U17" i="1"/>
  <c r="M10" i="1"/>
  <c r="M30" i="1"/>
  <c r="L8" i="1"/>
  <c r="D106" i="17"/>
  <c r="E106" i="17"/>
  <c r="E107" i="17"/>
  <c r="D117" i="17"/>
  <c r="E111" i="17"/>
  <c r="D107" i="17"/>
  <c r="D111" i="17"/>
  <c r="E112" i="17"/>
  <c r="D112" i="17"/>
  <c r="E113" i="17"/>
  <c r="D113" i="17"/>
  <c r="E114" i="17"/>
  <c r="D114" i="17"/>
  <c r="E115" i="17"/>
  <c r="D115" i="17"/>
  <c r="E116" i="17"/>
  <c r="D116" i="17"/>
  <c r="E108" i="17"/>
  <c r="E110" i="17"/>
  <c r="D108" i="17"/>
  <c r="E109" i="17"/>
  <c r="D109" i="17"/>
  <c r="D110" i="17"/>
  <c r="D86" i="16"/>
  <c r="D87" i="16"/>
  <c r="F87" i="16" s="1"/>
  <c r="D88" i="16"/>
  <c r="F88" i="16" s="1"/>
  <c r="D89" i="16"/>
  <c r="F89" i="16" s="1"/>
  <c r="D90" i="16"/>
  <c r="F90" i="16" s="1"/>
  <c r="D91" i="16"/>
  <c r="F91" i="16" s="1"/>
  <c r="D92" i="16"/>
  <c r="F92" i="16" s="1"/>
  <c r="D93" i="16"/>
  <c r="F93" i="16" s="1"/>
  <c r="D94" i="16"/>
  <c r="F94" i="16" s="1"/>
  <c r="D95" i="16"/>
  <c r="F95" i="16" s="1"/>
  <c r="D96" i="16"/>
  <c r="F96" i="16" s="1"/>
  <c r="D97" i="16"/>
  <c r="D97" i="18"/>
  <c r="G97" i="18" s="1"/>
  <c r="D86" i="19"/>
  <c r="D87" i="19"/>
  <c r="D88" i="19"/>
  <c r="D89" i="19"/>
  <c r="D90" i="19"/>
  <c r="D91" i="19"/>
  <c r="D92" i="19"/>
  <c r="D93" i="19"/>
  <c r="D94" i="19"/>
  <c r="D95" i="19"/>
  <c r="D96" i="19"/>
  <c r="D97" i="19"/>
  <c r="D86" i="20"/>
  <c r="D87" i="20"/>
  <c r="D88" i="20"/>
  <c r="D89" i="20"/>
  <c r="D90" i="20"/>
  <c r="D91" i="20"/>
  <c r="D92" i="20"/>
  <c r="D93" i="20"/>
  <c r="D94" i="20"/>
  <c r="D95" i="20"/>
  <c r="D96" i="20"/>
  <c r="D97" i="20"/>
  <c r="D87" i="18"/>
  <c r="D88" i="18"/>
  <c r="D89" i="18"/>
  <c r="D90" i="18"/>
  <c r="D91" i="18"/>
  <c r="D92" i="18"/>
  <c r="D93" i="18"/>
  <c r="D94" i="18"/>
  <c r="D95" i="18"/>
  <c r="D96" i="18"/>
  <c r="D107" i="16"/>
  <c r="F107" i="16" s="1"/>
  <c r="D107" i="19"/>
  <c r="D107" i="20"/>
  <c r="D106" i="16"/>
  <c r="F106" i="16" s="1"/>
  <c r="D106" i="19"/>
  <c r="D106" i="20"/>
  <c r="D105" i="16"/>
  <c r="F105" i="16" s="1"/>
  <c r="D105" i="19"/>
  <c r="D105" i="20"/>
  <c r="D104" i="16"/>
  <c r="F104" i="16" s="1"/>
  <c r="D104" i="19"/>
  <c r="D104" i="20"/>
  <c r="D103" i="16"/>
  <c r="D103" i="19"/>
  <c r="D103" i="20"/>
  <c r="D98" i="19"/>
  <c r="D98" i="20"/>
  <c r="D118" i="16"/>
  <c r="F118" i="16" s="1"/>
  <c r="D118" i="19"/>
  <c r="D118" i="20"/>
  <c r="D117" i="16"/>
  <c r="F117" i="16" s="1"/>
  <c r="D117" i="19"/>
  <c r="D117" i="20"/>
  <c r="D116" i="16"/>
  <c r="F116" i="16" s="1"/>
  <c r="D116" i="19"/>
  <c r="D116" i="20"/>
  <c r="D115" i="16"/>
  <c r="F115" i="16" s="1"/>
  <c r="D115" i="19"/>
  <c r="D115" i="20"/>
  <c r="D114" i="16"/>
  <c r="F114" i="16" s="1"/>
  <c r="D114" i="19"/>
  <c r="D114" i="20"/>
  <c r="D113" i="16"/>
  <c r="F113" i="16" s="1"/>
  <c r="D113" i="19"/>
  <c r="D113" i="20"/>
  <c r="D112" i="16"/>
  <c r="D112" i="19"/>
  <c r="D112" i="20"/>
  <c r="D111" i="16"/>
  <c r="F111" i="16" s="1"/>
  <c r="D111" i="19"/>
  <c r="D111" i="20"/>
  <c r="D118" i="18"/>
  <c r="D117" i="18"/>
  <c r="D116" i="18"/>
  <c r="D115" i="18"/>
  <c r="D114" i="18"/>
  <c r="D113" i="18"/>
  <c r="D112" i="18"/>
  <c r="D111" i="18"/>
  <c r="D107" i="18"/>
  <c r="D106" i="18"/>
  <c r="D105" i="18"/>
  <c r="D104" i="18"/>
  <c r="D103" i="18"/>
  <c r="D98" i="16"/>
  <c r="F98" i="16" s="1"/>
  <c r="D98" i="18"/>
  <c r="D99" i="16"/>
  <c r="F99" i="16" s="1"/>
  <c r="D99" i="19"/>
  <c r="D99" i="20"/>
  <c r="D99" i="18"/>
  <c r="D100" i="16"/>
  <c r="F100" i="16" s="1"/>
  <c r="D100" i="19"/>
  <c r="D100" i="20"/>
  <c r="D100" i="18"/>
  <c r="E98" i="17"/>
  <c r="D98" i="17"/>
  <c r="E99" i="17"/>
  <c r="D99" i="17"/>
  <c r="E100" i="17"/>
  <c r="D100" i="17"/>
  <c r="E75" i="17"/>
  <c r="D75" i="16"/>
  <c r="D75" i="18"/>
  <c r="G75" i="18" s="1"/>
  <c r="D75" i="19"/>
  <c r="D75" i="20"/>
  <c r="D86" i="17"/>
  <c r="D75" i="17"/>
  <c r="E65" i="17"/>
  <c r="E66" i="17"/>
  <c r="D64" i="16"/>
  <c r="D64" i="18"/>
  <c r="G64" i="18" s="1"/>
  <c r="D64" i="19"/>
  <c r="D64" i="20"/>
  <c r="D65" i="18"/>
  <c r="D66" i="18"/>
  <c r="D68" i="18"/>
  <c r="D69" i="18"/>
  <c r="D70" i="18"/>
  <c r="D71" i="18"/>
  <c r="D72" i="18"/>
  <c r="D65" i="17"/>
  <c r="D66" i="17"/>
  <c r="D72" i="20"/>
  <c r="D71" i="20"/>
  <c r="D70" i="20"/>
  <c r="D69" i="20"/>
  <c r="D68" i="20"/>
  <c r="D66" i="20"/>
  <c r="D65" i="20"/>
  <c r="D72" i="19"/>
  <c r="D71" i="19"/>
  <c r="D70" i="19"/>
  <c r="D69" i="19"/>
  <c r="D68" i="19"/>
  <c r="D66" i="19"/>
  <c r="D65" i="19"/>
  <c r="D72" i="16"/>
  <c r="F72" i="16" s="1"/>
  <c r="D71" i="16"/>
  <c r="F71" i="16" s="1"/>
  <c r="D70" i="16"/>
  <c r="F70" i="16" s="1"/>
  <c r="D69" i="16"/>
  <c r="F69" i="16" s="1"/>
  <c r="D68" i="16"/>
  <c r="D66" i="16"/>
  <c r="F66" i="16" s="1"/>
  <c r="D65" i="16"/>
  <c r="F65" i="16" s="1"/>
  <c r="D67" i="16"/>
  <c r="F67" i="16" s="1"/>
  <c r="D67" i="19"/>
  <c r="D67" i="20"/>
  <c r="D67" i="18"/>
  <c r="D53" i="18"/>
  <c r="G53" i="18" s="1"/>
  <c r="D42" i="16"/>
  <c r="D42" i="19"/>
  <c r="D42" i="20"/>
  <c r="D42" i="18"/>
  <c r="G42" i="18" s="1"/>
  <c r="D53" i="16"/>
  <c r="D53" i="19"/>
  <c r="D53" i="20"/>
  <c r="D53" i="17"/>
  <c r="E42" i="17"/>
  <c r="D42" i="17"/>
  <c r="E20" i="17"/>
  <c r="D20" i="16"/>
  <c r="D20" i="19"/>
  <c r="D20" i="20"/>
  <c r="D20" i="18"/>
  <c r="G20" i="18" s="1"/>
  <c r="E31" i="17"/>
  <c r="D31" i="16"/>
  <c r="D31" i="18"/>
  <c r="G31" i="18" s="1"/>
  <c r="D31" i="19"/>
  <c r="D31" i="20"/>
  <c r="D31" i="17"/>
  <c r="D20" i="17"/>
  <c r="E86" i="17"/>
  <c r="D96" i="17"/>
  <c r="E92" i="17"/>
  <c r="D92" i="17"/>
  <c r="E93" i="17"/>
  <c r="D93" i="17"/>
  <c r="E94" i="17"/>
  <c r="D94" i="17"/>
  <c r="E95" i="17"/>
  <c r="D95" i="17"/>
  <c r="E103" i="17"/>
  <c r="D103" i="17"/>
  <c r="E104" i="17"/>
  <c r="D104" i="17"/>
  <c r="E105" i="17"/>
  <c r="D105" i="17"/>
  <c r="E67" i="17"/>
  <c r="D67" i="17"/>
  <c r="E68" i="17"/>
  <c r="D68" i="17"/>
  <c r="E69" i="17"/>
  <c r="D69" i="17"/>
  <c r="E70" i="17"/>
  <c r="D70" i="17"/>
  <c r="E71" i="17"/>
  <c r="D71" i="17"/>
  <c r="E72" i="17"/>
  <c r="D72" i="17"/>
  <c r="E73" i="17"/>
  <c r="D73" i="17"/>
  <c r="E64" i="17"/>
  <c r="D64" i="17"/>
  <c r="D54" i="18"/>
  <c r="D56" i="18"/>
  <c r="D57" i="18"/>
  <c r="D58" i="18"/>
  <c r="D59" i="18"/>
  <c r="D60" i="18"/>
  <c r="D61" i="18"/>
  <c r="D62" i="18"/>
  <c r="D63" i="18"/>
  <c r="E53" i="17"/>
  <c r="D52" i="18"/>
  <c r="E51" i="17"/>
  <c r="D51" i="17"/>
  <c r="D51" i="18"/>
  <c r="E50" i="17"/>
  <c r="D50" i="17"/>
  <c r="D50" i="18"/>
  <c r="E49" i="17"/>
  <c r="D49" i="17"/>
  <c r="D49" i="18"/>
  <c r="E48" i="17"/>
  <c r="D48" i="17"/>
  <c r="D48" i="18"/>
  <c r="E47" i="17"/>
  <c r="D47" i="17"/>
  <c r="D47" i="18"/>
  <c r="E46" i="17"/>
  <c r="D46" i="17"/>
  <c r="D46" i="18"/>
  <c r="E45" i="17"/>
  <c r="D45" i="17"/>
  <c r="D45" i="18"/>
  <c r="E43" i="17"/>
  <c r="D43" i="17"/>
  <c r="D43" i="16"/>
  <c r="F43" i="16" s="1"/>
  <c r="D43" i="18"/>
  <c r="D21" i="18"/>
  <c r="D30" i="17"/>
  <c r="D30" i="16"/>
  <c r="F30" i="16" s="1"/>
  <c r="D29" i="16"/>
  <c r="F29" i="16" s="1"/>
  <c r="D28" i="16"/>
  <c r="F28" i="16" s="1"/>
  <c r="D27" i="16"/>
  <c r="F27" i="16" s="1"/>
  <c r="D26" i="16"/>
  <c r="F26" i="16" s="1"/>
  <c r="D25" i="16"/>
  <c r="F25" i="16" s="1"/>
  <c r="D24" i="16"/>
  <c r="F24" i="16" s="1"/>
  <c r="D30" i="19"/>
  <c r="D30" i="20"/>
  <c r="D29" i="19"/>
  <c r="D29" i="20"/>
  <c r="D28" i="19"/>
  <c r="D28" i="20"/>
  <c r="D27" i="19"/>
  <c r="D27" i="20"/>
  <c r="D26" i="19"/>
  <c r="D26" i="20"/>
  <c r="D25" i="19"/>
  <c r="D25" i="20"/>
  <c r="D24" i="19"/>
  <c r="D24" i="20"/>
  <c r="D41" i="17"/>
  <c r="D41" i="16"/>
  <c r="F41" i="16" s="1"/>
  <c r="D41" i="19"/>
  <c r="D41" i="20"/>
  <c r="D40" i="16"/>
  <c r="F40" i="16" s="1"/>
  <c r="D40" i="19"/>
  <c r="D40" i="20"/>
  <c r="D39" i="16"/>
  <c r="F39" i="16" s="1"/>
  <c r="D39" i="19"/>
  <c r="D39" i="20"/>
  <c r="D38" i="16"/>
  <c r="F38" i="16" s="1"/>
  <c r="D38" i="19"/>
  <c r="D38" i="20"/>
  <c r="D37" i="16"/>
  <c r="F37" i="16" s="1"/>
  <c r="D37" i="19"/>
  <c r="D37" i="20"/>
  <c r="D36" i="16"/>
  <c r="F36" i="16" s="1"/>
  <c r="D36" i="19"/>
  <c r="D36" i="20"/>
  <c r="D35" i="16"/>
  <c r="F35" i="16" s="1"/>
  <c r="D35" i="19"/>
  <c r="D35" i="20"/>
  <c r="D32" i="19"/>
  <c r="D32" i="20"/>
  <c r="D63" i="17"/>
  <c r="D63" i="16"/>
  <c r="F63" i="16" s="1"/>
  <c r="D63" i="19"/>
  <c r="D63" i="20"/>
  <c r="D62" i="16"/>
  <c r="F62" i="16" s="1"/>
  <c r="D62" i="19"/>
  <c r="D62" i="20"/>
  <c r="D61" i="16"/>
  <c r="F61" i="16" s="1"/>
  <c r="D61" i="19"/>
  <c r="D61" i="20"/>
  <c r="D60" i="16"/>
  <c r="F60" i="16" s="1"/>
  <c r="D60" i="19"/>
  <c r="D60" i="20"/>
  <c r="D59" i="16"/>
  <c r="F59" i="16" s="1"/>
  <c r="D59" i="19"/>
  <c r="D59" i="20"/>
  <c r="D58" i="16"/>
  <c r="F58" i="16" s="1"/>
  <c r="D58" i="19"/>
  <c r="D58" i="20"/>
  <c r="D57" i="16"/>
  <c r="F57" i="16" s="1"/>
  <c r="D57" i="19"/>
  <c r="D57" i="20"/>
  <c r="D56" i="16"/>
  <c r="D56" i="19"/>
  <c r="D56" i="20"/>
  <c r="D55" i="16"/>
  <c r="F55" i="16" s="1"/>
  <c r="D55" i="19"/>
  <c r="D55" i="20"/>
  <c r="D54" i="19"/>
  <c r="D54" i="20"/>
  <c r="D74" i="16"/>
  <c r="F74" i="16" s="1"/>
  <c r="D74" i="19"/>
  <c r="D74" i="20"/>
  <c r="D74" i="17"/>
  <c r="D73" i="16"/>
  <c r="F73" i="16" s="1"/>
  <c r="D73" i="19"/>
  <c r="D73" i="20"/>
  <c r="D85" i="17"/>
  <c r="D85" i="16"/>
  <c r="F85" i="16" s="1"/>
  <c r="D85" i="19"/>
  <c r="D85" i="20"/>
  <c r="D84" i="16"/>
  <c r="F84" i="16" s="1"/>
  <c r="D84" i="19"/>
  <c r="D84" i="20"/>
  <c r="D83" i="16"/>
  <c r="F83" i="16" s="1"/>
  <c r="D83" i="19"/>
  <c r="D83" i="20"/>
  <c r="D82" i="16"/>
  <c r="F82" i="16" s="1"/>
  <c r="D82" i="19"/>
  <c r="D82" i="20"/>
  <c r="D81" i="16"/>
  <c r="F81" i="16" s="1"/>
  <c r="D81" i="19"/>
  <c r="D81" i="20"/>
  <c r="D80" i="16"/>
  <c r="F80" i="16" s="1"/>
  <c r="D80" i="19"/>
  <c r="D80" i="20"/>
  <c r="D79" i="16"/>
  <c r="D79" i="19"/>
  <c r="D79" i="20"/>
  <c r="D76" i="19"/>
  <c r="D76" i="20"/>
  <c r="D52" i="17"/>
  <c r="D52" i="16"/>
  <c r="F52" i="16" s="1"/>
  <c r="D52" i="19"/>
  <c r="D52" i="20"/>
  <c r="D51" i="16"/>
  <c r="F51" i="16" s="1"/>
  <c r="D51" i="19"/>
  <c r="D51" i="20"/>
  <c r="D50" i="16"/>
  <c r="F50" i="16" s="1"/>
  <c r="D50" i="19"/>
  <c r="D50" i="20"/>
  <c r="D49" i="16"/>
  <c r="F49" i="16" s="1"/>
  <c r="D49" i="19"/>
  <c r="D49" i="20"/>
  <c r="D48" i="16"/>
  <c r="F48" i="16" s="1"/>
  <c r="D48" i="19"/>
  <c r="D48" i="20"/>
  <c r="D47" i="16"/>
  <c r="F47" i="16" s="1"/>
  <c r="D47" i="19"/>
  <c r="D47" i="20"/>
  <c r="D46" i="16"/>
  <c r="F46" i="16" s="1"/>
  <c r="D46" i="19"/>
  <c r="D46" i="20"/>
  <c r="D45" i="16"/>
  <c r="D45" i="19"/>
  <c r="D45" i="20"/>
  <c r="D43" i="19"/>
  <c r="D43" i="20"/>
  <c r="D21" i="19"/>
  <c r="D21" i="20"/>
  <c r="E87" i="17"/>
  <c r="D87" i="17"/>
  <c r="D85" i="18"/>
  <c r="E84" i="17"/>
  <c r="D84" i="17"/>
  <c r="D84" i="18"/>
  <c r="E83" i="17"/>
  <c r="D83" i="17"/>
  <c r="D83" i="18"/>
  <c r="E82" i="17"/>
  <c r="D82" i="17"/>
  <c r="D82" i="18"/>
  <c r="E81" i="17"/>
  <c r="D81" i="17"/>
  <c r="D81" i="18"/>
  <c r="E80" i="17"/>
  <c r="D80" i="17"/>
  <c r="D80" i="18"/>
  <c r="E79" i="17"/>
  <c r="D79" i="17"/>
  <c r="D79" i="18"/>
  <c r="E76" i="17"/>
  <c r="D76" i="17"/>
  <c r="D76" i="16"/>
  <c r="F76" i="16" s="1"/>
  <c r="D76" i="18"/>
  <c r="D74" i="18"/>
  <c r="D73" i="18"/>
  <c r="D55" i="18"/>
  <c r="E62" i="17"/>
  <c r="D62" i="17"/>
  <c r="E61" i="17"/>
  <c r="D61" i="17"/>
  <c r="E60" i="17"/>
  <c r="D60" i="17"/>
  <c r="E59" i="17"/>
  <c r="D59" i="17"/>
  <c r="E58" i="17"/>
  <c r="D58" i="17"/>
  <c r="E57" i="17"/>
  <c r="D57" i="17"/>
  <c r="E56" i="17"/>
  <c r="D56" i="17"/>
  <c r="E55" i="17"/>
  <c r="D55" i="17"/>
  <c r="E54" i="17"/>
  <c r="D54" i="17"/>
  <c r="D54" i="16"/>
  <c r="F54" i="16" s="1"/>
  <c r="D41" i="18"/>
  <c r="E40" i="17"/>
  <c r="D40" i="17"/>
  <c r="D40" i="18"/>
  <c r="E39" i="17"/>
  <c r="D39" i="17"/>
  <c r="D39" i="18"/>
  <c r="E38" i="17"/>
  <c r="D38" i="17"/>
  <c r="D38" i="18"/>
  <c r="E37" i="17"/>
  <c r="D37" i="17"/>
  <c r="D37" i="18"/>
  <c r="E36" i="17"/>
  <c r="D36" i="17"/>
  <c r="D36" i="18"/>
  <c r="E35" i="17"/>
  <c r="D35" i="17"/>
  <c r="D35" i="18"/>
  <c r="E32" i="17"/>
  <c r="D32" i="17"/>
  <c r="D32" i="16"/>
  <c r="F32" i="16" s="1"/>
  <c r="D32" i="18"/>
  <c r="D30" i="18"/>
  <c r="D29" i="18"/>
  <c r="D28" i="18"/>
  <c r="D27" i="18"/>
  <c r="D26" i="18"/>
  <c r="D25" i="18"/>
  <c r="D24" i="18"/>
  <c r="E29" i="17"/>
  <c r="D29" i="17"/>
  <c r="E28" i="17"/>
  <c r="D28" i="17"/>
  <c r="E27" i="17"/>
  <c r="D27" i="17"/>
  <c r="E26" i="17"/>
  <c r="D26" i="17"/>
  <c r="E25" i="17"/>
  <c r="D25" i="17"/>
  <c r="E24" i="17"/>
  <c r="D24" i="17"/>
  <c r="E21" i="17"/>
  <c r="D21" i="17"/>
  <c r="D21" i="16"/>
  <c r="F21" i="16" s="1"/>
  <c r="D22" i="16"/>
  <c r="F22" i="16" s="1"/>
  <c r="D22" i="19"/>
  <c r="D22" i="20"/>
  <c r="D33" i="16"/>
  <c r="F33" i="16" s="1"/>
  <c r="D33" i="19"/>
  <c r="D33" i="20"/>
  <c r="D77" i="16"/>
  <c r="F77" i="16" s="1"/>
  <c r="D77" i="19"/>
  <c r="D77" i="20"/>
  <c r="E44" i="17"/>
  <c r="D44" i="17"/>
  <c r="D44" i="18"/>
  <c r="D44" i="16"/>
  <c r="F44" i="16" s="1"/>
  <c r="D44" i="19"/>
  <c r="D44" i="20"/>
  <c r="E88" i="17"/>
  <c r="D88" i="17"/>
  <c r="E77" i="17"/>
  <c r="D77" i="17"/>
  <c r="D77" i="18"/>
  <c r="E33" i="17"/>
  <c r="D33" i="17"/>
  <c r="D33" i="18"/>
  <c r="D22" i="18"/>
  <c r="E22" i="17"/>
  <c r="D22" i="17"/>
  <c r="D23" i="16"/>
  <c r="F23" i="16" s="1"/>
  <c r="D23" i="19"/>
  <c r="D23" i="20"/>
  <c r="D34" i="16"/>
  <c r="F34" i="16" s="1"/>
  <c r="D34" i="19"/>
  <c r="D34" i="20"/>
  <c r="D78" i="17"/>
  <c r="D78" i="16"/>
  <c r="F78" i="16" s="1"/>
  <c r="D78" i="19"/>
  <c r="D78" i="20"/>
  <c r="D97" i="17"/>
  <c r="E97" i="17"/>
  <c r="E89" i="17"/>
  <c r="D89" i="17"/>
  <c r="E78" i="17"/>
  <c r="D78" i="18"/>
  <c r="E34" i="17"/>
  <c r="D34" i="17"/>
  <c r="D34" i="18"/>
  <c r="D23" i="18"/>
  <c r="E23" i="17"/>
  <c r="D23" i="17"/>
  <c r="E91" i="17"/>
  <c r="D91" i="17"/>
  <c r="E90" i="17"/>
  <c r="D90" i="17"/>
  <c r="C18" i="19"/>
  <c r="D18" i="19" s="1"/>
  <c r="C18" i="20"/>
  <c r="D18" i="20" s="1"/>
  <c r="C15" i="19"/>
  <c r="D15" i="19" s="1"/>
  <c r="C15" i="20"/>
  <c r="D15" i="20" s="1"/>
  <c r="C13" i="19"/>
  <c r="D13" i="19" s="1"/>
  <c r="C13" i="20"/>
  <c r="D13" i="20" s="1"/>
  <c r="C12" i="19"/>
  <c r="C12" i="20"/>
  <c r="D12" i="20" s="1"/>
  <c r="C19" i="19"/>
  <c r="D19" i="19" s="1"/>
  <c r="C19" i="20"/>
  <c r="D19" i="20" s="1"/>
  <c r="C16" i="19"/>
  <c r="C16" i="20"/>
  <c r="D16" i="20" s="1"/>
  <c r="C14" i="19"/>
  <c r="D14" i="19" s="1"/>
  <c r="C14" i="20"/>
  <c r="D14" i="20" s="1"/>
  <c r="C11" i="19"/>
  <c r="C11" i="20"/>
  <c r="C17" i="19"/>
  <c r="D17" i="19" s="1"/>
  <c r="C17" i="20"/>
  <c r="D17" i="20" s="1"/>
  <c r="D12" i="19"/>
  <c r="D16" i="19"/>
  <c r="C13" i="17"/>
  <c r="D13" i="17" s="1"/>
  <c r="C13" i="18"/>
  <c r="D13" i="18" s="1"/>
  <c r="C17" i="17"/>
  <c r="D17" i="17" s="1"/>
  <c r="C17" i="18"/>
  <c r="D17" i="18" s="1"/>
  <c r="C16" i="17"/>
  <c r="E16" i="17" s="1"/>
  <c r="C16" i="18"/>
  <c r="D16" i="18" s="1"/>
  <c r="C14" i="17"/>
  <c r="E14" i="17" s="1"/>
  <c r="C14" i="18"/>
  <c r="D14" i="18" s="1"/>
  <c r="C11" i="17"/>
  <c r="C11" i="18"/>
  <c r="C18" i="17"/>
  <c r="D18" i="17" s="1"/>
  <c r="C18" i="18"/>
  <c r="D18" i="18" s="1"/>
  <c r="C15" i="17"/>
  <c r="E15" i="17" s="1"/>
  <c r="C15" i="18"/>
  <c r="D15" i="18" s="1"/>
  <c r="C19" i="17"/>
  <c r="C19" i="18"/>
  <c r="D19" i="18" s="1"/>
  <c r="C12" i="17"/>
  <c r="E12" i="17" s="1"/>
  <c r="C12" i="18"/>
  <c r="D12" i="18" s="1"/>
  <c r="C17" i="16"/>
  <c r="D17" i="16" s="1"/>
  <c r="F17" i="16" s="1"/>
  <c r="C16" i="16"/>
  <c r="D16" i="16" s="1"/>
  <c r="F16" i="16" s="1"/>
  <c r="C12" i="16"/>
  <c r="D12" i="16" s="1"/>
  <c r="F12" i="16" s="1"/>
  <c r="C14" i="16"/>
  <c r="D14" i="16" s="1"/>
  <c r="F14" i="16" s="1"/>
  <c r="C11" i="16"/>
  <c r="C18" i="16"/>
  <c r="D18" i="16" s="1"/>
  <c r="F18" i="16" s="1"/>
  <c r="C15" i="16"/>
  <c r="D15" i="16" s="1"/>
  <c r="F15" i="16" s="1"/>
  <c r="C13" i="16"/>
  <c r="D13" i="16" s="1"/>
  <c r="F13" i="16" s="1"/>
  <c r="C19" i="16"/>
  <c r="D19" i="16" s="1"/>
  <c r="F19" i="16" s="1"/>
  <c r="V8" i="1"/>
  <c r="M8" i="1"/>
  <c r="U29" i="1"/>
  <c r="M28" i="1"/>
  <c r="U13" i="1"/>
  <c r="U26" i="1"/>
  <c r="G98" i="17" l="1"/>
  <c r="G108" i="17"/>
  <c r="H110" i="17"/>
  <c r="G110" i="17"/>
  <c r="H109" i="17"/>
  <c r="G109" i="17"/>
  <c r="J116" i="17"/>
  <c r="H116" i="17"/>
  <c r="G116" i="17"/>
  <c r="I116" i="17" s="1"/>
  <c r="J115" i="17"/>
  <c r="H115" i="17"/>
  <c r="G115" i="17"/>
  <c r="I115" i="17" s="1"/>
  <c r="J114" i="17"/>
  <c r="H114" i="17"/>
  <c r="G114" i="17"/>
  <c r="I114" i="17" s="1"/>
  <c r="J113" i="17"/>
  <c r="H113" i="17"/>
  <c r="G113" i="17"/>
  <c r="I113" i="17" s="1"/>
  <c r="J112" i="17"/>
  <c r="H112" i="17"/>
  <c r="G112" i="17"/>
  <c r="I112" i="17" s="1"/>
  <c r="H111" i="17"/>
  <c r="J111" i="17"/>
  <c r="G111" i="17"/>
  <c r="I111" i="17" s="1"/>
  <c r="I107" i="17"/>
  <c r="H107" i="17"/>
  <c r="J117" i="17"/>
  <c r="H117" i="17"/>
  <c r="G117" i="17"/>
  <c r="I117" i="17" s="1"/>
  <c r="G106" i="17"/>
  <c r="H106" i="17"/>
  <c r="I106" i="17"/>
  <c r="J106" i="17"/>
  <c r="E100" i="18"/>
  <c r="F100" i="18"/>
  <c r="G100" i="18" s="1"/>
  <c r="H100" i="18" s="1"/>
  <c r="E99" i="18"/>
  <c r="F99" i="18"/>
  <c r="E98" i="18"/>
  <c r="G98" i="18" s="1"/>
  <c r="H98" i="18" s="1"/>
  <c r="F98" i="18"/>
  <c r="E103" i="18"/>
  <c r="F103" i="18"/>
  <c r="H103" i="18" s="1"/>
  <c r="E104" i="18"/>
  <c r="F104" i="18"/>
  <c r="G104" i="18" s="1"/>
  <c r="E105" i="18"/>
  <c r="F105" i="18"/>
  <c r="E106" i="18"/>
  <c r="G106" i="18" s="1"/>
  <c r="F106" i="18"/>
  <c r="E107" i="18"/>
  <c r="F107" i="18"/>
  <c r="H107" i="18" s="1"/>
  <c r="E111" i="18"/>
  <c r="F111" i="18"/>
  <c r="E112" i="18"/>
  <c r="F112" i="18"/>
  <c r="E113" i="18"/>
  <c r="F113" i="18"/>
  <c r="G113" i="18"/>
  <c r="E114" i="18"/>
  <c r="F114" i="18"/>
  <c r="H114" i="18" s="1"/>
  <c r="E115" i="18"/>
  <c r="F115" i="18"/>
  <c r="E116" i="18"/>
  <c r="F116" i="18"/>
  <c r="E117" i="18"/>
  <c r="F117" i="18"/>
  <c r="G117" i="18"/>
  <c r="E118" i="18"/>
  <c r="F118" i="18"/>
  <c r="E96" i="18"/>
  <c r="F96" i="18"/>
  <c r="G96" i="18" s="1"/>
  <c r="E95" i="18"/>
  <c r="F95" i="18"/>
  <c r="E94" i="18"/>
  <c r="F94" i="18"/>
  <c r="G94" i="18"/>
  <c r="E93" i="18"/>
  <c r="F93" i="18"/>
  <c r="E92" i="18"/>
  <c r="F92" i="18"/>
  <c r="E91" i="18"/>
  <c r="F91" i="18"/>
  <c r="E90" i="18"/>
  <c r="G90" i="18" s="1"/>
  <c r="F90" i="18"/>
  <c r="E89" i="18"/>
  <c r="F89" i="18"/>
  <c r="G89" i="18" s="1"/>
  <c r="E88" i="18"/>
  <c r="F88" i="18"/>
  <c r="E87" i="18"/>
  <c r="F87" i="18"/>
  <c r="H100" i="17"/>
  <c r="G100" i="17"/>
  <c r="H99" i="17"/>
  <c r="G99" i="17"/>
  <c r="H98" i="17"/>
  <c r="I98" i="17" s="1"/>
  <c r="J98" i="17" s="1"/>
  <c r="H90" i="17"/>
  <c r="G90" i="17"/>
  <c r="J91" i="17"/>
  <c r="H91" i="17"/>
  <c r="G91" i="17"/>
  <c r="I91" i="17" s="1"/>
  <c r="H23" i="17"/>
  <c r="G23" i="17"/>
  <c r="E23" i="18"/>
  <c r="F23" i="18"/>
  <c r="E34" i="18"/>
  <c r="F34" i="18"/>
  <c r="H34" i="17"/>
  <c r="G34" i="17"/>
  <c r="E78" i="18"/>
  <c r="G78" i="18" s="1"/>
  <c r="F78" i="18"/>
  <c r="H89" i="17"/>
  <c r="G89" i="17"/>
  <c r="I97" i="17"/>
  <c r="H97" i="17"/>
  <c r="H78" i="17"/>
  <c r="G78" i="17"/>
  <c r="H22" i="17"/>
  <c r="G22" i="17"/>
  <c r="E22" i="18"/>
  <c r="F22" i="18"/>
  <c r="E33" i="18"/>
  <c r="G33" i="18" s="1"/>
  <c r="H33" i="18" s="1"/>
  <c r="F33" i="18"/>
  <c r="H33" i="17"/>
  <c r="G33" i="17"/>
  <c r="I33" i="17" s="1"/>
  <c r="J33" i="17" s="1"/>
  <c r="E77" i="18"/>
  <c r="F77" i="18"/>
  <c r="G77" i="18" s="1"/>
  <c r="H77" i="18" s="1"/>
  <c r="H77" i="17"/>
  <c r="G77" i="17"/>
  <c r="I77" i="17" s="1"/>
  <c r="J77" i="17" s="1"/>
  <c r="H88" i="17"/>
  <c r="G88" i="17"/>
  <c r="E44" i="18"/>
  <c r="F44" i="18"/>
  <c r="H44" i="17"/>
  <c r="G44" i="17"/>
  <c r="I44" i="17" s="1"/>
  <c r="J44" i="17" s="1"/>
  <c r="G21" i="17"/>
  <c r="H21" i="17"/>
  <c r="I21" i="17" s="1"/>
  <c r="J21" i="17" s="1"/>
  <c r="J24" i="17"/>
  <c r="H24" i="17"/>
  <c r="G24" i="17"/>
  <c r="I24" i="17" s="1"/>
  <c r="J25" i="17"/>
  <c r="H25" i="17"/>
  <c r="G25" i="17"/>
  <c r="I25" i="17" s="1"/>
  <c r="J26" i="17"/>
  <c r="H26" i="17"/>
  <c r="G26" i="17"/>
  <c r="I26" i="17" s="1"/>
  <c r="J27" i="17"/>
  <c r="H27" i="17"/>
  <c r="G27" i="17"/>
  <c r="I27" i="17" s="1"/>
  <c r="J28" i="17"/>
  <c r="H28" i="17"/>
  <c r="G28" i="17"/>
  <c r="I28" i="17" s="1"/>
  <c r="J29" i="17"/>
  <c r="H29" i="17"/>
  <c r="G29" i="17"/>
  <c r="I29" i="17" s="1"/>
  <c r="E24" i="18"/>
  <c r="F24" i="18"/>
  <c r="G24" i="18" s="1"/>
  <c r="E25" i="18"/>
  <c r="F25" i="18"/>
  <c r="E26" i="18"/>
  <c r="F26" i="18"/>
  <c r="G26" i="18" s="1"/>
  <c r="E27" i="18"/>
  <c r="F27" i="18"/>
  <c r="H27" i="18" s="1"/>
  <c r="E28" i="18"/>
  <c r="F28" i="18"/>
  <c r="E29" i="18"/>
  <c r="F29" i="18"/>
  <c r="E30" i="18"/>
  <c r="G30" i="18" s="1"/>
  <c r="F30" i="18"/>
  <c r="E32" i="18"/>
  <c r="F32" i="18"/>
  <c r="G32" i="18" s="1"/>
  <c r="H32" i="18" s="1"/>
  <c r="H32" i="17"/>
  <c r="G32" i="17"/>
  <c r="E35" i="18"/>
  <c r="F35" i="18"/>
  <c r="G35" i="18" s="1"/>
  <c r="J35" i="17"/>
  <c r="H35" i="17"/>
  <c r="G35" i="17"/>
  <c r="I35" i="17" s="1"/>
  <c r="E36" i="18"/>
  <c r="F36" i="18"/>
  <c r="J36" i="17"/>
  <c r="H36" i="17"/>
  <c r="G36" i="17"/>
  <c r="I36" i="17" s="1"/>
  <c r="E37" i="18"/>
  <c r="F37" i="18"/>
  <c r="J37" i="17"/>
  <c r="H37" i="17"/>
  <c r="G37" i="17"/>
  <c r="I37" i="17" s="1"/>
  <c r="E38" i="18"/>
  <c r="F38" i="18"/>
  <c r="J38" i="17"/>
  <c r="H38" i="17"/>
  <c r="G38" i="17"/>
  <c r="I38" i="17" s="1"/>
  <c r="E39" i="18"/>
  <c r="F39" i="18"/>
  <c r="G39" i="18" s="1"/>
  <c r="J39" i="17"/>
  <c r="H39" i="17"/>
  <c r="G39" i="17"/>
  <c r="I39" i="17" s="1"/>
  <c r="E40" i="18"/>
  <c r="F40" i="18"/>
  <c r="J40" i="17"/>
  <c r="H40" i="17"/>
  <c r="G40" i="17"/>
  <c r="I40" i="17" s="1"/>
  <c r="E41" i="18"/>
  <c r="F41" i="18"/>
  <c r="G41" i="18" s="1"/>
  <c r="H54" i="17"/>
  <c r="G54" i="17"/>
  <c r="H55" i="17"/>
  <c r="G55" i="17"/>
  <c r="J56" i="17"/>
  <c r="H56" i="17"/>
  <c r="G56" i="17"/>
  <c r="I56" i="17" s="1"/>
  <c r="J57" i="17"/>
  <c r="H57" i="17"/>
  <c r="G57" i="17"/>
  <c r="I57" i="17" s="1"/>
  <c r="J58" i="17"/>
  <c r="H58" i="17"/>
  <c r="G58" i="17"/>
  <c r="I58" i="17" s="1"/>
  <c r="J59" i="17"/>
  <c r="H59" i="17"/>
  <c r="G59" i="17"/>
  <c r="I59" i="17" s="1"/>
  <c r="J60" i="17"/>
  <c r="H60" i="17"/>
  <c r="G60" i="17"/>
  <c r="I60" i="17" s="1"/>
  <c r="J61" i="17"/>
  <c r="H61" i="17"/>
  <c r="G61" i="17"/>
  <c r="I61" i="17" s="1"/>
  <c r="J62" i="17"/>
  <c r="H62" i="17"/>
  <c r="G62" i="17"/>
  <c r="I62" i="17" s="1"/>
  <c r="E55" i="18"/>
  <c r="F55" i="18"/>
  <c r="E73" i="18"/>
  <c r="F73" i="18"/>
  <c r="E74" i="18"/>
  <c r="G74" i="18" s="1"/>
  <c r="F74" i="18"/>
  <c r="E76" i="18"/>
  <c r="F76" i="18"/>
  <c r="G76" i="18" s="1"/>
  <c r="H76" i="18" s="1"/>
  <c r="H76" i="17"/>
  <c r="G76" i="17"/>
  <c r="E79" i="18"/>
  <c r="F79" i="18"/>
  <c r="G79" i="18" s="1"/>
  <c r="J79" i="17"/>
  <c r="H79" i="17"/>
  <c r="G79" i="17"/>
  <c r="I79" i="17" s="1"/>
  <c r="E80" i="18"/>
  <c r="F80" i="18"/>
  <c r="J80" i="17"/>
  <c r="H80" i="17"/>
  <c r="G80" i="17"/>
  <c r="I80" i="17" s="1"/>
  <c r="E81" i="18"/>
  <c r="F81" i="18"/>
  <c r="G81" i="18" s="1"/>
  <c r="J81" i="17"/>
  <c r="H81" i="17"/>
  <c r="G81" i="17"/>
  <c r="I81" i="17" s="1"/>
  <c r="E82" i="18"/>
  <c r="F82" i="18"/>
  <c r="G82" i="18" s="1"/>
  <c r="J82" i="17"/>
  <c r="H82" i="17"/>
  <c r="G82" i="17"/>
  <c r="I82" i="17" s="1"/>
  <c r="E83" i="18"/>
  <c r="F83" i="18"/>
  <c r="G83" i="18" s="1"/>
  <c r="J83" i="17"/>
  <c r="H83" i="17"/>
  <c r="G83" i="17"/>
  <c r="I83" i="17" s="1"/>
  <c r="E84" i="18"/>
  <c r="F84" i="18"/>
  <c r="J84" i="17"/>
  <c r="H84" i="17"/>
  <c r="G84" i="17"/>
  <c r="I84" i="17" s="1"/>
  <c r="E85" i="18"/>
  <c r="F85" i="18"/>
  <c r="H87" i="17"/>
  <c r="G87" i="17"/>
  <c r="J52" i="17"/>
  <c r="H52" i="17"/>
  <c r="G52" i="17"/>
  <c r="I52" i="17" s="1"/>
  <c r="J85" i="17"/>
  <c r="H85" i="17"/>
  <c r="G85" i="17"/>
  <c r="I85" i="17" s="1"/>
  <c r="J74" i="17"/>
  <c r="H74" i="17"/>
  <c r="G74" i="17"/>
  <c r="I74" i="17" s="1"/>
  <c r="J63" i="17"/>
  <c r="H63" i="17"/>
  <c r="G63" i="17"/>
  <c r="I63" i="17" s="1"/>
  <c r="J41" i="17"/>
  <c r="H41" i="17"/>
  <c r="G41" i="17"/>
  <c r="I41" i="17" s="1"/>
  <c r="J30" i="17"/>
  <c r="H30" i="17"/>
  <c r="G30" i="17"/>
  <c r="I30" i="17" s="1"/>
  <c r="E21" i="18"/>
  <c r="F21" i="18"/>
  <c r="E43" i="18"/>
  <c r="F43" i="18"/>
  <c r="H43" i="17"/>
  <c r="G43" i="17"/>
  <c r="E45" i="18"/>
  <c r="F45" i="18"/>
  <c r="H45" i="17"/>
  <c r="G45" i="17"/>
  <c r="I45" i="17" s="1"/>
  <c r="J45" i="17" s="1"/>
  <c r="E46" i="18"/>
  <c r="F46" i="18"/>
  <c r="J46" i="17"/>
  <c r="H46" i="17"/>
  <c r="G46" i="17"/>
  <c r="I46" i="17" s="1"/>
  <c r="E47" i="18"/>
  <c r="F47" i="18"/>
  <c r="J47" i="17"/>
  <c r="H47" i="17"/>
  <c r="G47" i="17"/>
  <c r="I47" i="17" s="1"/>
  <c r="E48" i="18"/>
  <c r="F48" i="18"/>
  <c r="J48" i="17"/>
  <c r="H48" i="17"/>
  <c r="G48" i="17"/>
  <c r="I48" i="17" s="1"/>
  <c r="E49" i="18"/>
  <c r="F49" i="18"/>
  <c r="J49" i="17"/>
  <c r="H49" i="17"/>
  <c r="G49" i="17"/>
  <c r="I49" i="17" s="1"/>
  <c r="E50" i="18"/>
  <c r="F50" i="18"/>
  <c r="J50" i="17"/>
  <c r="H50" i="17"/>
  <c r="G50" i="17"/>
  <c r="I50" i="17" s="1"/>
  <c r="E51" i="18"/>
  <c r="F51" i="18"/>
  <c r="J51" i="17"/>
  <c r="H51" i="17"/>
  <c r="G51" i="17"/>
  <c r="I51" i="17" s="1"/>
  <c r="E52" i="18"/>
  <c r="F52" i="18"/>
  <c r="E63" i="18"/>
  <c r="F63" i="18"/>
  <c r="E62" i="18"/>
  <c r="F62" i="18"/>
  <c r="E61" i="18"/>
  <c r="F61" i="18"/>
  <c r="E60" i="18"/>
  <c r="F60" i="18"/>
  <c r="E59" i="18"/>
  <c r="F59" i="18"/>
  <c r="E58" i="18"/>
  <c r="G58" i="18" s="1"/>
  <c r="F58" i="18"/>
  <c r="E57" i="18"/>
  <c r="F57" i="18"/>
  <c r="E56" i="18"/>
  <c r="F56" i="18"/>
  <c r="E54" i="18"/>
  <c r="F54" i="18"/>
  <c r="I64" i="17"/>
  <c r="H64" i="17"/>
  <c r="J73" i="17"/>
  <c r="H73" i="17"/>
  <c r="G73" i="17"/>
  <c r="I73" i="17" s="1"/>
  <c r="J72" i="17"/>
  <c r="H72" i="17"/>
  <c r="G72" i="17"/>
  <c r="I72" i="17" s="1"/>
  <c r="J71" i="17"/>
  <c r="H71" i="17"/>
  <c r="G71" i="17"/>
  <c r="I71" i="17" s="1"/>
  <c r="J70" i="17"/>
  <c r="H70" i="17"/>
  <c r="G70" i="17"/>
  <c r="I70" i="17" s="1"/>
  <c r="J69" i="17"/>
  <c r="H69" i="17"/>
  <c r="G69" i="17"/>
  <c r="I69" i="17" s="1"/>
  <c r="J68" i="17"/>
  <c r="H68" i="17"/>
  <c r="G68" i="17"/>
  <c r="I68" i="17" s="1"/>
  <c r="H67" i="17"/>
  <c r="G67" i="17"/>
  <c r="J105" i="17"/>
  <c r="H105" i="17"/>
  <c r="G105" i="17"/>
  <c r="I105" i="17" s="1"/>
  <c r="J104" i="17"/>
  <c r="H104" i="17"/>
  <c r="G104" i="17"/>
  <c r="I104" i="17" s="1"/>
  <c r="J103" i="17"/>
  <c r="H103" i="17"/>
  <c r="G103" i="17"/>
  <c r="I103" i="17" s="1"/>
  <c r="J95" i="17"/>
  <c r="H95" i="17"/>
  <c r="G95" i="17"/>
  <c r="I95" i="17" s="1"/>
  <c r="J94" i="17"/>
  <c r="H94" i="17"/>
  <c r="G94" i="17"/>
  <c r="I94" i="17" s="1"/>
  <c r="J93" i="17"/>
  <c r="H93" i="17"/>
  <c r="G93" i="17"/>
  <c r="I93" i="17" s="1"/>
  <c r="J92" i="17"/>
  <c r="H92" i="17"/>
  <c r="G92" i="17"/>
  <c r="I92" i="17" s="1"/>
  <c r="J96" i="17"/>
  <c r="H96" i="17"/>
  <c r="G96" i="17"/>
  <c r="I96" i="17" s="1"/>
  <c r="I20" i="17"/>
  <c r="H20" i="17"/>
  <c r="I31" i="17"/>
  <c r="H31" i="17"/>
  <c r="I42" i="17"/>
  <c r="H42" i="17"/>
  <c r="I53" i="17"/>
  <c r="H53" i="17"/>
  <c r="E67" i="18"/>
  <c r="F67" i="18"/>
  <c r="H66" i="17"/>
  <c r="G66" i="17"/>
  <c r="H65" i="17"/>
  <c r="G65" i="17"/>
  <c r="E72" i="18"/>
  <c r="G72" i="18" s="1"/>
  <c r="F72" i="18"/>
  <c r="E71" i="18"/>
  <c r="F71" i="18"/>
  <c r="H71" i="18" s="1"/>
  <c r="E70" i="18"/>
  <c r="F70" i="18"/>
  <c r="G70" i="18" s="1"/>
  <c r="E69" i="18"/>
  <c r="F69" i="18"/>
  <c r="E68" i="18"/>
  <c r="G68" i="18" s="1"/>
  <c r="F68" i="18"/>
  <c r="E66" i="18"/>
  <c r="F66" i="18"/>
  <c r="E65" i="18"/>
  <c r="F65" i="18"/>
  <c r="I75" i="17"/>
  <c r="H75" i="17"/>
  <c r="I86" i="17"/>
  <c r="H86" i="17"/>
  <c r="D11" i="16"/>
  <c r="F11" i="16" s="1"/>
  <c r="D11" i="18"/>
  <c r="F11" i="18" s="1"/>
  <c r="D11" i="20"/>
  <c r="D11" i="19"/>
  <c r="E11" i="17"/>
  <c r="E13" i="17"/>
  <c r="G13" i="17" s="1"/>
  <c r="D16" i="17"/>
  <c r="G16" i="17" s="1"/>
  <c r="D15" i="17"/>
  <c r="G15" i="17" s="1"/>
  <c r="D12" i="17"/>
  <c r="G12" i="17" s="1"/>
  <c r="D11" i="17"/>
  <c r="F12" i="18"/>
  <c r="E12" i="18"/>
  <c r="F15" i="18"/>
  <c r="E15" i="18"/>
  <c r="F16" i="18"/>
  <c r="E16" i="18"/>
  <c r="E13" i="18"/>
  <c r="F13" i="18"/>
  <c r="F19" i="18"/>
  <c r="E19" i="18"/>
  <c r="F18" i="18"/>
  <c r="E18" i="18"/>
  <c r="F14" i="18"/>
  <c r="E14" i="18"/>
  <c r="E17" i="18"/>
  <c r="F17" i="18"/>
  <c r="D14" i="17"/>
  <c r="G14" i="17" s="1"/>
  <c r="E17" i="17"/>
  <c r="D19" i="17"/>
  <c r="G19" i="17" s="1"/>
  <c r="E18" i="17"/>
  <c r="J18" i="17" s="1"/>
  <c r="G11" i="17" l="1"/>
  <c r="G84" i="18"/>
  <c r="G36" i="18"/>
  <c r="G28" i="18"/>
  <c r="G92" i="18"/>
  <c r="G62" i="18"/>
  <c r="H93" i="18"/>
  <c r="G115" i="18"/>
  <c r="J12" i="17"/>
  <c r="G85" i="18"/>
  <c r="G37" i="18"/>
  <c r="I88" i="17"/>
  <c r="J88" i="17" s="1"/>
  <c r="H118" i="18"/>
  <c r="G111" i="18"/>
  <c r="G56" i="18"/>
  <c r="G80" i="18"/>
  <c r="G55" i="18"/>
  <c r="H55" i="18" s="1"/>
  <c r="G40" i="18"/>
  <c r="H57" i="18"/>
  <c r="G60" i="18"/>
  <c r="G38" i="18"/>
  <c r="G22" i="18"/>
  <c r="G88" i="18"/>
  <c r="E11" i="18"/>
  <c r="H69" i="18"/>
  <c r="G54" i="18"/>
  <c r="H54" i="18" s="1"/>
  <c r="H59" i="18"/>
  <c r="H61" i="18"/>
  <c r="H63" i="18"/>
  <c r="H52" i="18"/>
  <c r="H50" i="18"/>
  <c r="H48" i="18"/>
  <c r="H46" i="18"/>
  <c r="H45" i="18"/>
  <c r="I43" i="17"/>
  <c r="J43" i="17" s="1"/>
  <c r="I87" i="17"/>
  <c r="J87" i="17" s="1"/>
  <c r="H73" i="18"/>
  <c r="I55" i="17"/>
  <c r="J55" i="17" s="1"/>
  <c r="I54" i="17"/>
  <c r="J54" i="17" s="1"/>
  <c r="H29" i="18"/>
  <c r="H25" i="18"/>
  <c r="H22" i="18"/>
  <c r="G34" i="18"/>
  <c r="H34" i="18" s="1"/>
  <c r="G23" i="18"/>
  <c r="H23" i="18" s="1"/>
  <c r="I23" i="17"/>
  <c r="J23" i="17" s="1"/>
  <c r="G87" i="18"/>
  <c r="H91" i="18"/>
  <c r="H95" i="18"/>
  <c r="H116" i="18"/>
  <c r="H112" i="18"/>
  <c r="H105" i="18"/>
  <c r="G99" i="18"/>
  <c r="H99" i="18" s="1"/>
  <c r="I109" i="17"/>
  <c r="J109" i="17" s="1"/>
  <c r="I110" i="17"/>
  <c r="J110" i="17" s="1"/>
  <c r="H78" i="18"/>
  <c r="J13" i="17"/>
  <c r="J15" i="17"/>
  <c r="H68" i="18"/>
  <c r="G69" i="18"/>
  <c r="H70" i="18"/>
  <c r="G71" i="18"/>
  <c r="H72" i="18"/>
  <c r="I65" i="17"/>
  <c r="J65" i="17" s="1"/>
  <c r="I66" i="17"/>
  <c r="J66" i="17" s="1"/>
  <c r="I67" i="17"/>
  <c r="J67" i="17" s="1"/>
  <c r="H56" i="18"/>
  <c r="G57" i="18"/>
  <c r="H58" i="18"/>
  <c r="G59" i="18"/>
  <c r="H60" i="18"/>
  <c r="G61" i="18"/>
  <c r="H62" i="18"/>
  <c r="G63" i="18"/>
  <c r="H51" i="18"/>
  <c r="H49" i="18"/>
  <c r="H47" i="18"/>
  <c r="H85" i="18"/>
  <c r="H84" i="18"/>
  <c r="H83" i="18"/>
  <c r="H82" i="18"/>
  <c r="H81" i="18"/>
  <c r="H80" i="18"/>
  <c r="H79" i="18"/>
  <c r="I76" i="17"/>
  <c r="J76" i="17" s="1"/>
  <c r="H74" i="18"/>
  <c r="G73" i="18"/>
  <c r="H41" i="18"/>
  <c r="H40" i="18"/>
  <c r="H39" i="18"/>
  <c r="H38" i="18"/>
  <c r="H37" i="18"/>
  <c r="H36" i="18"/>
  <c r="H35" i="18"/>
  <c r="I32" i="17"/>
  <c r="J32" i="17" s="1"/>
  <c r="H30" i="18"/>
  <c r="G29" i="18"/>
  <c r="H28" i="18"/>
  <c r="G27" i="18"/>
  <c r="H26" i="18"/>
  <c r="G25" i="18"/>
  <c r="H24" i="18"/>
  <c r="I22" i="17"/>
  <c r="J22" i="17" s="1"/>
  <c r="I78" i="17"/>
  <c r="J78" i="17" s="1"/>
  <c r="I89" i="17"/>
  <c r="J89" i="17" s="1"/>
  <c r="I34" i="17"/>
  <c r="J34" i="17" s="1"/>
  <c r="I90" i="17"/>
  <c r="J90" i="17" s="1"/>
  <c r="I99" i="17"/>
  <c r="J99" i="17" s="1"/>
  <c r="I100" i="17"/>
  <c r="J100" i="17" s="1"/>
  <c r="G91" i="18"/>
  <c r="H92" i="18"/>
  <c r="G93" i="18"/>
  <c r="H94" i="18"/>
  <c r="G95" i="18"/>
  <c r="H96" i="18"/>
  <c r="G118" i="18"/>
  <c r="H117" i="18"/>
  <c r="G116" i="18"/>
  <c r="H115" i="18"/>
  <c r="G114" i="18"/>
  <c r="H113" i="18"/>
  <c r="G112" i="18"/>
  <c r="H111" i="18"/>
  <c r="G107" i="18"/>
  <c r="H106" i="18"/>
  <c r="G105" i="18"/>
  <c r="H104" i="18"/>
  <c r="G103" i="18"/>
  <c r="H90" i="18"/>
  <c r="H87" i="18"/>
  <c r="H88" i="18"/>
  <c r="H89" i="18"/>
  <c r="G52" i="18"/>
  <c r="G51" i="18"/>
  <c r="G50" i="18"/>
  <c r="G49" i="18"/>
  <c r="G48" i="18"/>
  <c r="G47" i="18"/>
  <c r="G46" i="18"/>
  <c r="G45" i="18"/>
  <c r="G65" i="18"/>
  <c r="H65" i="18" s="1"/>
  <c r="G66" i="18"/>
  <c r="H66" i="18" s="1"/>
  <c r="G67" i="18"/>
  <c r="H67" i="18" s="1"/>
  <c r="G43" i="18"/>
  <c r="H43" i="18" s="1"/>
  <c r="G21" i="18"/>
  <c r="H21" i="18" s="1"/>
  <c r="G44" i="18"/>
  <c r="H44" i="18" s="1"/>
  <c r="J16" i="17"/>
  <c r="G17" i="17"/>
  <c r="I17" i="17" s="1"/>
  <c r="I13" i="17"/>
  <c r="G18" i="17"/>
  <c r="I14" i="17"/>
  <c r="H14" i="17"/>
  <c r="H12" i="17"/>
  <c r="I12" i="17"/>
  <c r="H17" i="17"/>
  <c r="H15" i="17"/>
  <c r="I15" i="17"/>
  <c r="H19" i="17"/>
  <c r="I19" i="17"/>
  <c r="H13" i="17"/>
  <c r="H18" i="17"/>
  <c r="H11" i="17"/>
  <c r="I11" i="17" s="1"/>
  <c r="H16" i="17"/>
  <c r="I16" i="17"/>
  <c r="I18" i="17"/>
  <c r="H13" i="18"/>
  <c r="H17" i="18"/>
  <c r="G12" i="18"/>
  <c r="H12" i="18" s="1"/>
  <c r="G14" i="18"/>
  <c r="G19" i="18"/>
  <c r="G15" i="18"/>
  <c r="G16" i="18"/>
  <c r="G18" i="18"/>
  <c r="G11" i="18"/>
  <c r="H11" i="18" s="1"/>
  <c r="G17" i="18"/>
  <c r="G13" i="18"/>
  <c r="H16" i="18"/>
  <c r="H14" i="18"/>
  <c r="H19" i="18"/>
  <c r="H15" i="18"/>
  <c r="H18" i="18"/>
  <c r="J14" i="17"/>
  <c r="J17" i="17"/>
  <c r="H9" i="17"/>
  <c r="J19" i="17"/>
  <c r="J11" i="17" l="1"/>
  <c r="C102" i="20" l="1"/>
  <c r="D102" i="20" s="1"/>
  <c r="C102" i="18"/>
  <c r="D102" i="18"/>
  <c r="C101" i="16" l="1"/>
  <c r="D110" i="16"/>
  <c r="F110" i="16" s="1"/>
  <c r="D110" i="19"/>
  <c r="D110" i="20"/>
  <c r="D109" i="19"/>
  <c r="D109" i="20"/>
  <c r="D110" i="18"/>
  <c r="D109" i="16"/>
  <c r="F109" i="16" s="1"/>
  <c r="D109" i="18"/>
  <c r="D101" i="16"/>
  <c r="F101" i="16" s="1"/>
  <c r="F102" i="18"/>
  <c r="C102" i="17"/>
  <c r="D102" i="17" s="1"/>
  <c r="C101" i="17"/>
  <c r="E102" i="18"/>
  <c r="G102" i="18" s="1"/>
  <c r="C102" i="16"/>
  <c r="D102" i="16" s="1"/>
  <c r="F102" i="16" s="1"/>
  <c r="C102" i="19"/>
  <c r="D102" i="19" s="1"/>
  <c r="D108" i="18"/>
  <c r="C101" i="18"/>
  <c r="C101" i="20"/>
  <c r="C101" i="19"/>
  <c r="D108" i="16"/>
  <c r="D108" i="19"/>
  <c r="D108" i="20"/>
  <c r="E109" i="18" l="1"/>
  <c r="G109" i="18" s="1"/>
  <c r="H109" i="18" s="1"/>
  <c r="F109" i="18"/>
  <c r="E110" i="18"/>
  <c r="F110" i="18"/>
  <c r="G110" i="18" s="1"/>
  <c r="D101" i="19"/>
  <c r="D101" i="20"/>
  <c r="D101" i="18"/>
  <c r="F108" i="18"/>
  <c r="E108" i="18"/>
  <c r="H108" i="18" s="1"/>
  <c r="E101" i="17"/>
  <c r="D101" i="17"/>
  <c r="E102" i="17"/>
  <c r="H102" i="18"/>
  <c r="H110" i="18" l="1"/>
  <c r="H102" i="17"/>
  <c r="G102" i="17"/>
  <c r="H101" i="17"/>
  <c r="G101" i="17"/>
  <c r="G108" i="18"/>
  <c r="E101" i="18"/>
  <c r="F101" i="18"/>
  <c r="I101" i="17" l="1"/>
  <c r="J101" i="17" s="1"/>
  <c r="I102" i="17"/>
  <c r="J102" i="17" s="1"/>
  <c r="G101" i="18"/>
  <c r="H10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Financiero 04</author>
  </authors>
  <commentList>
    <comment ref="E1253" authorId="0" shapeId="0" xr:uid="{00000000-0006-0000-0100-000001000000}">
      <text>
        <r>
          <rPr>
            <b/>
            <sz val="9"/>
            <color indexed="81"/>
            <rFont val="Tahoma"/>
            <family val="2"/>
          </rPr>
          <t>Financiero 04:</t>
        </r>
        <r>
          <rPr>
            <sz val="9"/>
            <color indexed="81"/>
            <rFont val="Tahoma"/>
            <family val="2"/>
          </rPr>
          <t xml:space="preserve">
ERROR DE DIGITACION EN EL FORMUALRIO FINANCIERO</t>
        </r>
      </text>
    </comment>
  </commentList>
</comments>
</file>

<file path=xl/sharedStrings.xml><?xml version="1.0" encoding="utf-8"?>
<sst xmlns="http://schemas.openxmlformats.org/spreadsheetml/2006/main" count="3653" uniqueCount="510">
  <si>
    <t>(en blanco)</t>
  </si>
  <si>
    <t>Total general</t>
  </si>
  <si>
    <t>Datos</t>
  </si>
  <si>
    <t>Suma de ACTIVO CORRIENTE</t>
  </si>
  <si>
    <t>Suma de ACTIVO TOTAL</t>
  </si>
  <si>
    <t>Suma de PASIVO CORRIENTE</t>
  </si>
  <si>
    <t>Suma de PASIVO TOTAL</t>
  </si>
  <si>
    <t>N</t>
  </si>
  <si>
    <t>PLAZO</t>
  </si>
  <si>
    <t>(%)</t>
  </si>
  <si>
    <t>En Pesos Colombianos</t>
  </si>
  <si>
    <t>OBSERVACIONES:</t>
  </si>
  <si>
    <t>No. Oferta</t>
  </si>
  <si>
    <t>OFERENTE</t>
  </si>
  <si>
    <t>ANEXO 1 - ADENDO 4 - DG-164-2004</t>
  </si>
  <si>
    <t>NUMERO DE GRUPO</t>
  </si>
  <si>
    <t>TOTAL GRUPO DE TRAMOS</t>
  </si>
  <si>
    <t>Tramo 10</t>
  </si>
  <si>
    <t>Tramo 11</t>
  </si>
  <si>
    <t>Tramo 12</t>
  </si>
  <si>
    <t>Tramo 13</t>
  </si>
  <si>
    <t>Tramo 14</t>
  </si>
  <si>
    <t>Tramo 15</t>
  </si>
  <si>
    <t>Tramo 16</t>
  </si>
  <si>
    <t>Tramo 17</t>
  </si>
  <si>
    <t>Tramo 18</t>
  </si>
  <si>
    <t>Tramo 19</t>
  </si>
  <si>
    <t>Tramo 20</t>
  </si>
  <si>
    <t>Tramo 21</t>
  </si>
  <si>
    <t>Tramo 22</t>
  </si>
  <si>
    <t>Tramo 23</t>
  </si>
  <si>
    <t>Tramo 24</t>
  </si>
  <si>
    <t>Tramo 25</t>
  </si>
  <si>
    <t>Tramo 26</t>
  </si>
  <si>
    <t>Tramo 27</t>
  </si>
  <si>
    <t>Tramo 29</t>
  </si>
  <si>
    <t>Tramo 30</t>
  </si>
  <si>
    <t>Tramo 31</t>
  </si>
  <si>
    <t>Tramo 32</t>
  </si>
  <si>
    <t>Tramo 33</t>
  </si>
  <si>
    <t>Tramo 35</t>
  </si>
  <si>
    <t>Tramo 36</t>
  </si>
  <si>
    <t>Tramo 37</t>
  </si>
  <si>
    <t>Tramo 38</t>
  </si>
  <si>
    <t>Tramo 39</t>
  </si>
  <si>
    <t>Tramo 40</t>
  </si>
  <si>
    <t>Tramo 41</t>
  </si>
  <si>
    <t>Tramo 42</t>
  </si>
  <si>
    <t>Tramo 43</t>
  </si>
  <si>
    <t>Tramo 44</t>
  </si>
  <si>
    <t>Tramo 45</t>
  </si>
  <si>
    <t>Tramo 46</t>
  </si>
  <si>
    <t>Tramo 47</t>
  </si>
  <si>
    <t>Tramo 48</t>
  </si>
  <si>
    <t>Tramo 49</t>
  </si>
  <si>
    <t>Tramo 50</t>
  </si>
  <si>
    <t>Tramo 51</t>
  </si>
  <si>
    <t>Tramo 52</t>
  </si>
  <si>
    <t>Tramo 53</t>
  </si>
  <si>
    <t>Tramo 54</t>
  </si>
  <si>
    <t>Tramo 55</t>
  </si>
  <si>
    <t>Tramo 56</t>
  </si>
  <si>
    <t>Tramo 57</t>
  </si>
  <si>
    <t>Tramo 59</t>
  </si>
  <si>
    <t>Tramo 60</t>
  </si>
  <si>
    <t>Tramo 61</t>
  </si>
  <si>
    <t>Tramo 62</t>
  </si>
  <si>
    <t>Tramo 63</t>
  </si>
  <si>
    <t>Tramo 64</t>
  </si>
  <si>
    <t>Tramo 65</t>
  </si>
  <si>
    <t>Tramo 66</t>
  </si>
  <si>
    <t>Tramo 67</t>
  </si>
  <si>
    <t>Tramo 68</t>
  </si>
  <si>
    <t>Tramo 69</t>
  </si>
  <si>
    <t>Tramo 70</t>
  </si>
  <si>
    <t>Tramo 71</t>
  </si>
  <si>
    <t>Tramo 72</t>
  </si>
  <si>
    <t>Tramo 73</t>
  </si>
  <si>
    <t>Tramo 74</t>
  </si>
  <si>
    <t>Tramo 75</t>
  </si>
  <si>
    <t>Tramo 76</t>
  </si>
  <si>
    <t>Tramo 77</t>
  </si>
  <si>
    <t>Tramo 78</t>
  </si>
  <si>
    <t>Tramo 79</t>
  </si>
  <si>
    <t>Tramo 81</t>
  </si>
  <si>
    <t>Tramo 82</t>
  </si>
  <si>
    <t>Tramo 83</t>
  </si>
  <si>
    <t>Tramo 84</t>
  </si>
  <si>
    <t>Tramo 85</t>
  </si>
  <si>
    <t>Tramo 86</t>
  </si>
  <si>
    <t>Tramo 87</t>
  </si>
  <si>
    <t>Tramo 88</t>
  </si>
  <si>
    <t>Tramo 89</t>
  </si>
  <si>
    <t>Tramo 90</t>
  </si>
  <si>
    <t>Tramo 91</t>
  </si>
  <si>
    <t>Tramo 92</t>
  </si>
  <si>
    <t>Tramo 93</t>
  </si>
  <si>
    <t>Tramo 94</t>
  </si>
  <si>
    <t>Tramo 95</t>
  </si>
  <si>
    <t>Tramo 96</t>
  </si>
  <si>
    <t>Tramo 97</t>
  </si>
  <si>
    <t>Tramo 98</t>
  </si>
  <si>
    <t>Tramo 99</t>
  </si>
  <si>
    <t>Tramo 100</t>
  </si>
  <si>
    <t>Activo Corriente</t>
  </si>
  <si>
    <t>Activo Fijo</t>
  </si>
  <si>
    <t>Otros Activos</t>
  </si>
  <si>
    <t>Total Activo</t>
  </si>
  <si>
    <t>Pasivo Corriente</t>
  </si>
  <si>
    <t>Pasivo Mediano y Largo Plazo</t>
  </si>
  <si>
    <t>Total Pasivo</t>
  </si>
  <si>
    <t>Patrimonio</t>
  </si>
  <si>
    <t>Total Pasivo + Patrimonio</t>
  </si>
  <si>
    <t>Utilidad Antes de Impuesto</t>
  </si>
  <si>
    <t>Utilidad Neta</t>
  </si>
  <si>
    <t>Verificación Formulario No. 03</t>
  </si>
  <si>
    <t>Patrimonio Bruto</t>
  </si>
  <si>
    <t>Patrimonio Liquido</t>
  </si>
  <si>
    <t>Renta Liquida</t>
  </si>
  <si>
    <t>Datos Declaración Renta 2003</t>
  </si>
  <si>
    <t>Variación</t>
  </si>
  <si>
    <t>Tramo 01</t>
  </si>
  <si>
    <t>Tramo 02</t>
  </si>
  <si>
    <t>Tramo 03</t>
  </si>
  <si>
    <t>Tramo 04</t>
  </si>
  <si>
    <t>Tramo 05</t>
  </si>
  <si>
    <t>Tramo 06</t>
  </si>
  <si>
    <t>Tramo 07</t>
  </si>
  <si>
    <t>Tramo 08</t>
  </si>
  <si>
    <t>Tramo 09</t>
  </si>
  <si>
    <t>CONSORCIO LAS ANIMAS #1</t>
  </si>
  <si>
    <t>GERMA TORRES SALGADO</t>
  </si>
  <si>
    <t>MARIO GIRALDO ENCISO</t>
  </si>
  <si>
    <t>MANUEL MOSQUERA</t>
  </si>
  <si>
    <t>JORGE DE JESUS E.</t>
  </si>
  <si>
    <t>REPRESENTA Y CONS PAI LTDA</t>
  </si>
  <si>
    <t>ASFALTOS DE OCCID S.A.</t>
  </si>
  <si>
    <t>CONCAY S.A.</t>
  </si>
  <si>
    <t>UNION TEMPORAL PAVIMENTACION DEL CHOCO</t>
  </si>
  <si>
    <t>AULI FERNANDO VELANDIA M</t>
  </si>
  <si>
    <t>HIFO S.A.</t>
  </si>
  <si>
    <t>INFICAS S.A.</t>
  </si>
  <si>
    <t>CATOBRAS LTDA</t>
  </si>
  <si>
    <t>CARLOS MARIO PALACIO CH</t>
  </si>
  <si>
    <t>LUIS CORANDO VELAZQUEZ</t>
  </si>
  <si>
    <t>CONSORCIO GOMGO 35</t>
  </si>
  <si>
    <t>MIGUEL EDGAR ALFONSO</t>
  </si>
  <si>
    <t>ABEL FRANCISCO VALBUENA</t>
  </si>
  <si>
    <t>CESAR GOMEZ</t>
  </si>
  <si>
    <t>LUIS MAYORGA AGUIRRE</t>
  </si>
  <si>
    <t>CONSORCIO PLAN VIAL CHOCO 2005</t>
  </si>
  <si>
    <t>VARGAS VELANDIA LTDA</t>
  </si>
  <si>
    <t>NACIONAL DE PAVIMENTOS LTDA</t>
  </si>
  <si>
    <t>JAIME VARGAS GALINDO</t>
  </si>
  <si>
    <t>VINDICO S.A.</t>
  </si>
  <si>
    <t xml:space="preserve">CONSORCIO LAS ANIMAS #1,,se subsana integrante 1,2porque no conciliacines  </t>
  </si>
  <si>
    <t>EVALUACIÓN FINANCIERA</t>
  </si>
  <si>
    <t xml:space="preserve">INSTITUTO NACIONAL DE VIAS </t>
  </si>
  <si>
    <t>INDICE-ENDEUDAMIENTO</t>
  </si>
  <si>
    <t>DATOS DEL INTERESADO</t>
  </si>
  <si>
    <t>RESULTADO</t>
  </si>
  <si>
    <t>INDICADOR</t>
  </si>
  <si>
    <t>ACTIVO TOTAL</t>
  </si>
  <si>
    <t>PASIVO TOTAL</t>
  </si>
  <si>
    <t>PROPONENTE</t>
  </si>
  <si>
    <t>OFERTA</t>
  </si>
  <si>
    <t>PASIVO CORRIENTE</t>
  </si>
  <si>
    <t>ACTIVO CORRIENTE</t>
  </si>
  <si>
    <t>PATRIMONIO     (Activo Total - Pasivo Total )</t>
  </si>
  <si>
    <t>Req. Min. Solvencia: &gt; =</t>
  </si>
  <si>
    <t>INFORMACIÓN  FINANCIERA - RUP</t>
  </si>
  <si>
    <t>MÓDULO</t>
  </si>
  <si>
    <t>INDICE-LIQUIDEZ</t>
  </si>
  <si>
    <t>Modulo</t>
  </si>
  <si>
    <t>PO</t>
  </si>
  <si>
    <t>VALOR PRESUPUESTO OFICIAL ANUAL(PO)</t>
  </si>
  <si>
    <t>Fórmula: Liquidez=AC/PC&gt;=1,2</t>
  </si>
  <si>
    <t>PORCENTAJE DE PARTICIPACION</t>
  </si>
  <si>
    <t>MODULOS ADJUDICADOS</t>
  </si>
  <si>
    <t>VALOR CAPITAL DE TRABAJO DEMANDADO MODULOS ADJUDICADOS</t>
  </si>
  <si>
    <t>VALOR PATRIMONIO REQUERIDO MODULOS ADJUDICADOS</t>
  </si>
  <si>
    <t>CALIDAD DE MIPYME</t>
  </si>
  <si>
    <t>SMMLV 2011</t>
  </si>
  <si>
    <t>SMMLV 2012</t>
  </si>
  <si>
    <t>CALIDAD DE MIPYME EN SMMLV</t>
  </si>
  <si>
    <t xml:space="preserve"> </t>
  </si>
  <si>
    <t>HABIL/NO HABIL</t>
  </si>
  <si>
    <t>HABIL  / NO HABIL</t>
  </si>
  <si>
    <t>UTILIDAD OPERACIONAL</t>
  </si>
  <si>
    <t>GASTOS DE INTERESES</t>
  </si>
  <si>
    <t>RAZON DE COBERTURA DE INTERESES</t>
  </si>
  <si>
    <t>Req. Min. Cobertura Intereses: &gt; =</t>
  </si>
  <si>
    <t>Fórmula:                        Razon Cobertura Intereses=UO/GI&gt;=1,7</t>
  </si>
  <si>
    <t>EVALUACIÓN CAPACIDAD FINANCIERA</t>
  </si>
  <si>
    <t>EVALUACIÓN CAPACIDAD ORGANIZACIÓN</t>
  </si>
  <si>
    <t>RENTABILIDAD DEL PATRIMONIO (ROE)</t>
  </si>
  <si>
    <t>Req. Min. ROE: &gt; =</t>
  </si>
  <si>
    <t>RENTABILIDAD DEL ACTIVO (ROA)</t>
  </si>
  <si>
    <t>Req. Min. ROA: &gt; =</t>
  </si>
  <si>
    <t>Fórmula: Endeudamiento=Pas.T/Act.Tot.&lt;=70%</t>
  </si>
  <si>
    <t>Req. Min. Endeudamiento: &lt; =</t>
  </si>
  <si>
    <t>PRESUPUESTO OFICIAL ESTIMADO (POE)</t>
  </si>
  <si>
    <t>Anticipo</t>
  </si>
  <si>
    <t>CAPACIDAD RESIDUAL DEL PROCESO DE CONTRATACION</t>
  </si>
  <si>
    <t xml:space="preserve">CAPACIDAD DE ORGANIZACIÓN </t>
  </si>
  <si>
    <t xml:space="preserve">EXPERIENCIA         </t>
  </si>
  <si>
    <t>CAPACIDAD FINANCIERA</t>
  </si>
  <si>
    <t>CAPACIDAD RESIDUAL DEL PROPONENTE</t>
  </si>
  <si>
    <r>
      <t xml:space="preserve">Formula: CO * </t>
    </r>
    <r>
      <rPr>
        <b/>
        <sz val="8"/>
        <rFont val="Calibri"/>
        <family val="2"/>
      </rPr>
      <t>[(E+CT-CF)/100] - SCE</t>
    </r>
  </si>
  <si>
    <t>Formula: Si el plazo es menor a 12 meses (POE - Anticipo), si el plazo es mayor a 12 meses [(POE- Anticipo)/Plazo]x12</t>
  </si>
  <si>
    <t>INSTITUTO NACIONAL DE VIAS</t>
  </si>
  <si>
    <t>CAPACIDAD RESIDUAL</t>
  </si>
  <si>
    <t>EXPERIENCIA</t>
  </si>
  <si>
    <t>PROFESIONALES VINCULADOS</t>
  </si>
  <si>
    <t>Numeros de Socios y Profesionales de la Arquitectura , Ingenierìa y Geologìa vinculados mediante relaciòn laboral o contractual en actividades relacionadas directamente a la construcciòn</t>
  </si>
  <si>
    <t>Porcentaje de Participación para este Proceso</t>
  </si>
  <si>
    <t>Mayor a</t>
  </si>
  <si>
    <t>Puntaje</t>
  </si>
  <si>
    <t>Menor o Igual a</t>
  </si>
  <si>
    <t>Mayores</t>
  </si>
  <si>
    <t>CAPACIDAD TÉCNICA</t>
  </si>
  <si>
    <t>Desde</t>
  </si>
  <si>
    <t>Hasta</t>
  </si>
  <si>
    <t>PUNTAJE POR CAPACIDAD TÉCNICA</t>
  </si>
  <si>
    <t>DIRECCIÓN DE CONTRATACIÓN</t>
  </si>
  <si>
    <t>Rangos: 
Desde 1 hasta 5 = 20 Puntos
Desde 6 hasta 10 = 30 Puntos
Desde 11 hasta mayores = 40 Puntos</t>
  </si>
  <si>
    <t>PUNTAJE POR EXPERIENCIA</t>
  </si>
  <si>
    <t>SMMLV 2014</t>
  </si>
  <si>
    <t>Porcentaje de Participación para este Proceso
(A)</t>
  </si>
  <si>
    <t>RESULTADO   
B / (C * A)</t>
  </si>
  <si>
    <t>Rangos:
Mayor a 0 y Menor o Igual a 3 = 60 Puntos 
Mayor a 3 y Menor o Igual a 6 = 80 Puntos
Mayor a 6 y Menor o Igual a 10 = 100 Puntos
Mayor a 10 y Mayores = 120 Puntos</t>
  </si>
  <si>
    <t>Módulo</t>
  </si>
  <si>
    <t>PUNTAJE POR CAPACIDAD FINANCIERA</t>
  </si>
  <si>
    <t>ACTIVOS CORRIENTES
(A)</t>
  </si>
  <si>
    <t>PASIVOS CORRIENTES
(B)</t>
  </si>
  <si>
    <t xml:space="preserve">ÍNDICE DE LIQUIDEZ
(A) / (B) = (C) </t>
  </si>
  <si>
    <t>Rangos:
Mayor a 0 y Menor o Igual a 0,5 = 20 Puntos
Mayor a 0,5 y Menor o Igual a 0,75 = 25 Puntos
Mayor a 0,75 y Menor o Igual a 1,00 = 30 Puntos
Mayor a 1,00 y Menor o Igual a 1,5 = 35 Puntos
Mayor a 1,5 y Mayores =  40 Puntos</t>
  </si>
  <si>
    <t>SALDO CONTRATOS EN EJECUCIÓN</t>
  </si>
  <si>
    <t>TOTAL SALDOS CONTRATOS EN EJECUCION</t>
  </si>
  <si>
    <t>CAPACIDAD DE ORGANIZACIÓN</t>
  </si>
  <si>
    <t>CAPACIDAD DE ORGANIZACIÓN (En Pesos)</t>
  </si>
  <si>
    <t>En Pesos</t>
  </si>
  <si>
    <t>SALDOS CONTRATOS EN EJECUCIÓN</t>
  </si>
  <si>
    <t xml:space="preserve">CAPACIDAD RESIDUAL DE CONTRATACIÓN </t>
  </si>
  <si>
    <t xml:space="preserve">Fórmula: 
Cinco (5) años o más: Mayor Ingreso Operacional de los ultimos 5 años 
Entre uno (1) y cinco (5) años: Mayor Ingreso Operacional de los años de vida del Oferente
Menos de un (1) año: USD $ 125.000 </t>
  </si>
  <si>
    <t xml:space="preserve">VALOR TOTAL DE LOS CONTRATOS EJECUTADOS
</t>
  </si>
  <si>
    <t>VALOR TOTAL DE LOS CONTRATOS EJECUTADOS EN SMMLV
(B)</t>
  </si>
  <si>
    <t>PRESUPUESTO OFICIAL ESTIMADO (POE) EN SMMLV
(C)</t>
  </si>
  <si>
    <t>CONSTRUCCIONES RUBAU S.A. SUCURSAL COLOMBIA</t>
  </si>
  <si>
    <t>ITAC CONSTRUCCIONES LTDA</t>
  </si>
  <si>
    <t>Suma de UTILIDAD OPERACIONAL</t>
  </si>
  <si>
    <t>Suma de GASTOS DE INTERESES</t>
  </si>
  <si>
    <t xml:space="preserve">                                                                                                                                                                                                                   </t>
  </si>
  <si>
    <t>LICITACIÓN PÚBLICA No. LP-DO-003-2014</t>
  </si>
  <si>
    <t xml:space="preserve">  </t>
  </si>
  <si>
    <t>CONTRATO No.</t>
  </si>
  <si>
    <t>TOTAL SSMLV</t>
  </si>
  <si>
    <t>% PARTICIP.</t>
  </si>
  <si>
    <t>SSLMV</t>
  </si>
  <si>
    <t>TOTAL PESOS COL.</t>
  </si>
  <si>
    <t>TOTAL</t>
  </si>
  <si>
    <t xml:space="preserve">                                        </t>
  </si>
  <si>
    <t>ANEXO 3</t>
  </si>
  <si>
    <t>SALDO CONTRATOS EN EJECUCION (SCE)</t>
  </si>
  <si>
    <t>Señores:</t>
  </si>
  <si>
    <t>INSTITUTO NACIONAL DE VÍAS - INVIAS</t>
  </si>
  <si>
    <t>Ciudad: PASTO (NARIÑO)</t>
  </si>
  <si>
    <t>PROCESO DE SELECCIÓN No.: LP-DO-003-2014</t>
  </si>
  <si>
    <t>Fecha (DD/MM/AAAA): 10 DE JUNIO DE 2014</t>
  </si>
  <si>
    <t>Con el fin de acreditar la Capacidad Residual para la Contratación de Obras (CR) (Decreto 791 de Abril 14 de 2014, Artìculo 72 de la Ley 1682 de 2013),  a continuación nos permitimos relacionar los contratos en ejecución que afectan mi capacidad, en los siguientes términos:</t>
  </si>
  <si>
    <t>Contrato No.</t>
  </si>
  <si>
    <t>Plazo del Contrato (Meses)    (B)</t>
  </si>
  <si>
    <t>Valor del  Contrato (incluido IVA y adiciones)          (A)</t>
  </si>
  <si>
    <t>Fecha de Inicio del Contrato</t>
  </si>
  <si>
    <t>Porcentaje de participación 
(C)</t>
  </si>
  <si>
    <t>Fecha de Presentacion de la Oferta Objeto del Proceso de Contrataciòn</t>
  </si>
  <si>
    <t>Dìas Ejecutados del Contrato</t>
  </si>
  <si>
    <t>Dias por Ejecutar del Contrato a Partir de la Fecha de Presentaciòn de la Oferta Objeto del Proceso de Contrataciòn                (D)</t>
  </si>
  <si>
    <t>Saldo Diario del Contrato en Ejecuciòn                     A/(Bx30 dìas)= (E)</t>
  </si>
  <si>
    <t>Saldo del Contrato en Ejecuciòn                     (E)x(D)x(C)=(F)</t>
  </si>
  <si>
    <t>(Pesos $)</t>
  </si>
  <si>
    <t>002-2014</t>
  </si>
  <si>
    <t>20140227-CLHS-79</t>
  </si>
  <si>
    <t>145-004-2014</t>
  </si>
  <si>
    <t>308-2013</t>
  </si>
  <si>
    <t>438-2013</t>
  </si>
  <si>
    <t>SUMATORIA COLUMNA (F)</t>
  </si>
  <si>
    <t>Nota 1: La información aquí presentada, es veraz y se presenta bajo la gravedad de juramento, que se entiende prestada con la suscripción del mismo.</t>
  </si>
  <si>
    <t>Nota 2: El formulario debe ser diligenciado por el proponente o por cada uno de los integrantes del consorcio o unión temporal cuando el proponente sea plural.</t>
  </si>
  <si>
    <t>Nota 3: En la columna (D) si los dìas por ejecutar son mayor a un año, el proponente obligatoriamente debe colocar en esta columna 360 dìas.</t>
  </si>
  <si>
    <t>Atentamente,</t>
  </si>
  <si>
    <r>
      <t xml:space="preserve">Nombre Proponente: </t>
    </r>
    <r>
      <rPr>
        <b/>
        <sz val="11"/>
        <rFont val="Arial Narrow"/>
        <family val="2"/>
      </rPr>
      <t>CONSORCIO REGIONAL NARIÑO</t>
    </r>
  </si>
  <si>
    <r>
      <t xml:space="preserve">Nombre: </t>
    </r>
    <r>
      <rPr>
        <b/>
        <sz val="11"/>
        <rFont val="Arial Narrow"/>
        <family val="2"/>
      </rPr>
      <t>LUCRECIA AVELLA PAIPILLA</t>
    </r>
  </si>
  <si>
    <r>
      <t>Representante Legal-Persona Jurídica del integrante:</t>
    </r>
    <r>
      <rPr>
        <b/>
        <sz val="11"/>
        <rFont val="Arial Narrow"/>
        <family val="2"/>
      </rPr>
      <t xml:space="preserve"> ITAC CONSTRUCCIONES LTDA</t>
    </r>
  </si>
  <si>
    <t xml:space="preserve">Firma revisor fiscal </t>
  </si>
  <si>
    <t>Firma: _______________________________</t>
  </si>
  <si>
    <t>Firma: ________________________________</t>
  </si>
  <si>
    <t>Ciudad:</t>
  </si>
  <si>
    <t>Bogotá, D.C.</t>
  </si>
  <si>
    <t>PROCESO DE SELECCIÓN No.:</t>
  </si>
  <si>
    <t>LP-DO-003-2014</t>
  </si>
  <si>
    <t>Fecha (DD/MM/AAAA):</t>
  </si>
  <si>
    <t xml:space="preserve">Plazo del Contrato (meses)   </t>
  </si>
  <si>
    <t>Objeto Contrato</t>
  </si>
  <si>
    <t>Entidad Contratante</t>
  </si>
  <si>
    <t>Porcentaje de participación</t>
  </si>
  <si>
    <t>Fecha de Presentación de la Oferta Objeto del Proceso de Contratación</t>
  </si>
  <si>
    <t>Días Ejecutados del Contrato</t>
  </si>
  <si>
    <t>Días por Ejecutar del Contrato a Partir de la Fecha de Presentación de la Oferta Objeto del Proceso de Contratación</t>
  </si>
  <si>
    <t>Saldo Diario del Contrato en Ejecución  A/(Bx30 días)</t>
  </si>
  <si>
    <t>Saldo del Contrato en Ejecución</t>
  </si>
  <si>
    <t>No.</t>
  </si>
  <si>
    <t>(B)</t>
  </si>
  <si>
    <t>(A)</t>
  </si>
  <si>
    <t xml:space="preserve">  (C)</t>
  </si>
  <si>
    <t>(D)</t>
  </si>
  <si>
    <t>(E)</t>
  </si>
  <si>
    <t>(E)x(D)x(C)=(F)</t>
  </si>
  <si>
    <t>ON 042/11</t>
  </si>
  <si>
    <t>CONTRATO DEL PROYECTO DE CONSTRUCCIÓN DE PLATAFORMA DEL CORREDOR NORTE-NOROESTE DE ALTA VELOCIDAD. LÍNEA DE ALTA VELOCIDAD MADRID-GALICIA. TRAMO: CERDEDELO-PRADO.</t>
  </si>
  <si>
    <t>Ministerio de Fomento - Administrador de Infraestructuras Ferroviarias (ADIF)</t>
  </si>
  <si>
    <t>CONTRACTE PER L'EXECUCIÓ DE LES OBRES CONTINGUDES AL PROJECTE D'URBANITZACIÓ DEL PA-02, I AL PROJECTE D'EXECUCIÓ DEL VIADUCTE, A L'AMBIT DEL SECTOR CA N'ALEMANY DE VILADECANS</t>
  </si>
  <si>
    <t xml:space="preserve">Consorci Urbanistic Per El Desemvolupament del Parc Empresarial D'Activitats Aeroespacials I de la Movilitat de Viladecans </t>
  </si>
  <si>
    <t>AMB</t>
  </si>
  <si>
    <t>REORDENACION URBANÍSTICA PLAZA JOAN GARCIA NIETO - TERMINO MUNICIPAL EL PRAT DEL LLOBREGAT - PROV. BARCELONA</t>
  </si>
  <si>
    <t>Autoritat Metropolitana de Barcelona</t>
  </si>
  <si>
    <t>ON  065/09</t>
  </si>
  <si>
    <t>PROYECTO DE CONSTRUCCIÓN DE LOS ACCESOS A LA ESTACIÓN DE LA SAGRERA. BARCELONA</t>
  </si>
  <si>
    <t>O-507</t>
  </si>
  <si>
    <t>PROYECTO Y ADDENDA Nº. 1 DEL CANAL SEGARRA-GARRIGUES. TRAMO V DEL PK 62+530 AL 84+757. TTMM DE MALDA, ARBECA, ELS EMELLONS, LA FLORESTA, LES BORGES BLANQUES Y CERVIÀ DE LES GARRIGUES (LLEIDA), ASÍ COMO SU DECLARACIÓN DE IMPACTO AMBIENTAL. LLEIDA</t>
  </si>
  <si>
    <t>Ministerio de Agricultura, Alimentación y Medio Ambiente - Aguas de la Cuenca del Ebro, Sociedad Anónima (ACUAEBRO)</t>
  </si>
  <si>
    <t>2012 - 048</t>
  </si>
  <si>
    <t>EXECUCIÓ DE LES OBRES DE CONSTRUCCIÓ DE 13 HABITATGES A L'ESCALA A, 1ª FASE DEL BLOC D (103 HABITATGES) AL CARRER PALAMÓS DEL BARRI DE TRINITAT NOVA DE BARCELONA</t>
  </si>
  <si>
    <t>Institut Catalá del Sol (INCASOL)</t>
  </si>
  <si>
    <t>OBRAS DE CONSTRUCCIÓ DEL NOU MERCAT DEL NINOT. FASE 3</t>
  </si>
  <si>
    <t>Institut Municipal de Mercats de Barcelona</t>
  </si>
  <si>
    <t>OBRES DE CONSTRUCCIÓ DE UN EDIFICI DE 61 HABITATGES, 6 LOCALS COMERCIALS, I DUES PLANTES SOTERRADES D'APARCAMENT, SITUATS AL CARRER BIOSCA, NUM. 15, EDIFICI F1, DEL BARRI DEL BON PASTOR, DE BARCELONA</t>
  </si>
  <si>
    <t>Patronat Municipal del Habitatge de Barcelona</t>
  </si>
  <si>
    <t>CORRX.E80.CPI.PACK1.ICB</t>
  </si>
  <si>
    <t>Construction of Highway E80 Section: Ciflik - Pirot (East)</t>
  </si>
  <si>
    <t>KORIDORI SRBIJE D.O.O. SERBIA</t>
  </si>
  <si>
    <t>DW945</t>
  </si>
  <si>
    <t>Construcción Carretera DW945 Tramo: Obwodnica-Zywca</t>
  </si>
  <si>
    <t>ZDW Katowicach</t>
  </si>
  <si>
    <t>2031 de 2012</t>
  </si>
  <si>
    <t>MANTENIMIENTO Y REHABILITACIÓN DE LA CARRETERA MONTERREY - YOPAL - LA CABUYA. SECTOR AGUAZUL - YOPAL - HATO COROZAL, RUTA 65 TRAMOS 6512, 6513 Y 6514, DEPARTAMENTO DEL CASANARE</t>
  </si>
  <si>
    <t>Instituto Nacional de Vias - INVIAS</t>
  </si>
  <si>
    <t>ESTUDIOS TECNICOS, DISEÑOS Y CONSTRUCCION DE LA NUEVA SEDE DE FORMACIÓN DEL SENA ESPECIALIZADA EN HIDROCARBUROS Y DESARROLLO AGROINDUSTRIAL EN EL MUNICIPIO DE PUERTO GAITAN PARA LA REGIONAL DEL SENA EN EL DEPARTAMENTO DEL META DENTRO DEL LOTE DE PROPIEDAD DE LA ENTIDAD LOCALIZADO EN EL SECTOR DENOMINADO EL BOLSILLO</t>
  </si>
  <si>
    <t>Servicio Nacional de Aprendizaje - SENA</t>
  </si>
  <si>
    <t>418 del 17 de octubre 2013</t>
  </si>
  <si>
    <t>REPARACIÓN Y ATENCIÓN DE PUNTOS CRÍTICOS QUE PRESENTA LA VÍA FÉRREA EN LOS TRAMOS: LA DORADA (PK 201+502) - CHIRIGUANÁ (PK 722+683); PUERTO BERRÍO (PK 328+100) – CABAÑAS (PK 361+199) RAMAL DE PUERTO CAPULCO, QUE SE UBICA ENTRE LAS ABSCISAS PK 597+394,08 (CAMBIAVÍAS SUR) Y PK 598+253,54 (CAMBIAVÍAS NORTE) QUE FINALIZA EN LA ABSCISA PK 601+976,20, ASÍ COMO SU ADMINISTRACIÓN, MEJORAMIENTO, MANTENIMIENTO, VIGILANCIA Y CONTROL DE TRÁFICO ENTRE OTRAS ACTIVIDADES POR EL TIEMPO DE VIGENCIA DE ESTE CONTRATO</t>
  </si>
  <si>
    <t>Agencia Nacional de Infraestructura - ANI</t>
  </si>
  <si>
    <t>127 de 2013</t>
  </si>
  <si>
    <t xml:space="preserve">CONSTRUCCIÓN DE TRES TORRES DE APARTAMENTOS EN BOGOTA, DE ONCE PISOS CON SÓTANO, INCLUYE OBRAS COMPLEMENTARIAS, PARA UN TOTAL DE 170 APARTAMENTOS </t>
  </si>
  <si>
    <t>Instituto de Casas Fiscales - ICFE</t>
  </si>
  <si>
    <t>219 del 20 de diciembre 2013</t>
  </si>
  <si>
    <t>CONSTRUCCION DE UN SECTOR DE MEDIANA SEGURIDAD Y OBRAS CONEXAS EN EL ESTABLECIMIENTO CARCELARIO PENITENCIARIO Y CARCELARIO DE BUGA - VALLE DEL CAUCA, MEDIANTE EL SISTEMA DE PRECIOS UNITARIOS FIJOS SIN FORMULA DE REAJUSTE. DE ACUERDO CON LOS ESTUDIOS, DISEÑOS, PLANOS Y ESPECIFICACIONES SUMINISTRADOS POR LA SPC.</t>
  </si>
  <si>
    <t>Unidad de Servicios Penitenciarios y Carcelarios - SPC</t>
  </si>
  <si>
    <t>784 de 2013</t>
  </si>
  <si>
    <t>REHABILITACIÓN Y MEJORAMIENTO DE VÍAS EN LOS SECTORES DE CIUDAD LATINA, PORTOALEGRE, LEÓN XIII, NÉMESIS, EL ALTICO Y EL DORADO DEL MUNICIPIO DE SOACHA – CUNDINAMARCA</t>
  </si>
  <si>
    <t xml:space="preserve">Alcaldía de Soacha </t>
  </si>
  <si>
    <t>SUMATORIA COLUMNA (F) =</t>
  </si>
  <si>
    <t>Valor del  contrato (incluido IVA y adiciones)</t>
  </si>
  <si>
    <t>SP INGENIEROS S.A.S.</t>
  </si>
  <si>
    <t>MOVITIERRA CONSTRUCCIONES S.A</t>
  </si>
  <si>
    <t xml:space="preserve">                                                                        </t>
  </si>
  <si>
    <t>|</t>
  </si>
  <si>
    <t>movitierra construciones s.a</t>
  </si>
  <si>
    <t>CONSTRUCIONES TECNIFICADAS S.A-CONSTRUCTEC S.A</t>
  </si>
  <si>
    <t>CONSORCIO AGM</t>
  </si>
  <si>
    <t>ARQUITECTOS E INGENIEROS ASOCIADOS S.A AIA S.A</t>
  </si>
  <si>
    <t>GISAICO S.A</t>
  </si>
  <si>
    <t>MURCIA MURCIA S.A</t>
  </si>
  <si>
    <t>GISAICO S.A.</t>
  </si>
  <si>
    <t>CI GRODCO S EN CA INGENIEROS CIVILES</t>
  </si>
  <si>
    <t>CONSORCIO GODCO -SYM 2014</t>
  </si>
  <si>
    <t>SYM INGENIERIA SAS</t>
  </si>
  <si>
    <t>Contratos relacionados con la actividad de la construcción – segmento 72 Clasificador UNSPSC</t>
  </si>
  <si>
    <t>% PART.</t>
  </si>
  <si>
    <t>VALOR $COP * %PART</t>
  </si>
  <si>
    <r>
      <t>GOBERNACIÓN DEL CESAR</t>
    </r>
    <r>
      <rPr>
        <sz val="11"/>
        <color rgb="FF000000"/>
        <rFont val="Calibri"/>
        <family val="2"/>
      </rPr>
      <t xml:space="preserve"> - GAICO INGENIEROS CONSTRUCTORES S.A.</t>
    </r>
  </si>
  <si>
    <t>100.00%</t>
  </si>
  <si>
    <r>
      <t>INSTITUTO DE DESARROLLO URBANO</t>
    </r>
    <r>
      <rPr>
        <sz val="11"/>
        <color rgb="FF000000"/>
        <rFont val="Calibri"/>
        <family val="2"/>
      </rPr>
      <t xml:space="preserve"> - UNION TEMPORAL TRANSMILENIO 18</t>
    </r>
  </si>
  <si>
    <t>94.30%</t>
  </si>
  <si>
    <r>
      <t>INSTITUTO DE DESARROLLO URBANO</t>
    </r>
    <r>
      <rPr>
        <sz val="11"/>
        <color rgb="FF000000"/>
        <rFont val="Calibri"/>
        <family val="2"/>
      </rPr>
      <t xml:space="preserve"> - UNION TEMPORAL CONSTRUCCIÓN DE VÍAS</t>
    </r>
  </si>
  <si>
    <t>96.00%</t>
  </si>
  <si>
    <t xml:space="preserve"> $     43,493,392,588.80 </t>
  </si>
  <si>
    <r>
      <t>ECOPETROL S.A.</t>
    </r>
    <r>
      <rPr>
        <sz val="11"/>
        <color rgb="FF000000"/>
        <rFont val="Calibri"/>
        <family val="2"/>
      </rPr>
      <t xml:space="preserve"> - CONSORCIO ACACÍAS</t>
    </r>
  </si>
  <si>
    <t>60.00%</t>
  </si>
  <si>
    <t xml:space="preserve"> $     18,389,026,656.00 </t>
  </si>
  <si>
    <r>
      <t>BP EXPLORATION COMPANY (COLOMBIA) LTD.</t>
    </r>
    <r>
      <rPr>
        <sz val="11"/>
        <color rgb="FF000000"/>
        <rFont val="Calibri"/>
        <family val="2"/>
      </rPr>
      <t xml:space="preserve"> - GAICO INGENIEROS CONSTRUCTORES S.A.</t>
    </r>
  </si>
  <si>
    <t xml:space="preserve"> $     23,005,912,160.00 </t>
  </si>
  <si>
    <r>
      <t>PREMESEC S.A</t>
    </r>
    <r>
      <rPr>
        <sz val="11"/>
        <color rgb="FF000000"/>
        <rFont val="Calibri"/>
        <family val="2"/>
      </rPr>
      <t>. - GAICO INGENIEROS CONSTRUCTORES S.A.</t>
    </r>
  </si>
  <si>
    <t xml:space="preserve"> $        1,791,229,440.00 </t>
  </si>
  <si>
    <r>
      <t>EDIFICIO APOSENTOS</t>
    </r>
    <r>
      <rPr>
        <sz val="11"/>
        <color rgb="FF000000"/>
        <rFont val="Calibri"/>
        <family val="2"/>
      </rPr>
      <t xml:space="preserve"> - GAICO INGENIEROS CONSTRUCTORES S.A.</t>
    </r>
  </si>
  <si>
    <t xml:space="preserve"> $        2,290,355,760.00 </t>
  </si>
  <si>
    <r>
      <t>INSTITUTO DE DESARROLLO URBANO</t>
    </r>
    <r>
      <rPr>
        <sz val="11"/>
        <color rgb="FF000000"/>
        <rFont val="Calibri"/>
        <family val="2"/>
      </rPr>
      <t xml:space="preserve"> - GAICO INGENIEROS CONSTRUCTORES S.A. (Av. Circunvalar)</t>
    </r>
  </si>
  <si>
    <t xml:space="preserve"> $     43,181,335,120.00 </t>
  </si>
  <si>
    <r>
      <t>INSTITUTO DE DESARROLLO URBANO</t>
    </r>
    <r>
      <rPr>
        <sz val="11"/>
        <color rgb="FF000000"/>
        <rFont val="Calibri"/>
        <family val="2"/>
      </rPr>
      <t xml:space="preserve"> - CONSORCIO C.G.C. (Av. Boyacá)</t>
    </r>
  </si>
  <si>
    <t>30.00%</t>
  </si>
  <si>
    <t xml:space="preserve"> $        6,880,961,472.00 </t>
  </si>
  <si>
    <r>
      <t>INSTITUTO DE DESARROLLO URBANO</t>
    </r>
    <r>
      <rPr>
        <sz val="11"/>
        <color rgb="FF000000"/>
        <rFont val="Calibri"/>
        <family val="2"/>
      </rPr>
      <t xml:space="preserve"> - CONSORCIO C.G.C. (Calle 100 - Av. 68)</t>
    </r>
  </si>
  <si>
    <t xml:space="preserve"> $     11,066,803,440.00 </t>
  </si>
  <si>
    <r>
      <t>INSTITUTO NACIONAL DE VÍAS</t>
    </r>
    <r>
      <rPr>
        <sz val="11"/>
        <color rgb="FF000000"/>
        <rFont val="Calibri"/>
        <family val="2"/>
      </rPr>
      <t xml:space="preserve"> - CONSORCIO MURILLO LOBOGUERRERO INGENIEROS S.A. - INGENIEROS CONSTRUCTORES GAYCO S.A. (Bogotá - Villavicencio)</t>
    </r>
  </si>
  <si>
    <t>50.00%</t>
  </si>
  <si>
    <t xml:space="preserve"> $     27,466,131,000.00 </t>
  </si>
  <si>
    <r>
      <t>INSTITUTO DE DESARROLLO URBANO</t>
    </r>
    <r>
      <rPr>
        <sz val="11"/>
        <color rgb="FF000000"/>
        <rFont val="Calibri"/>
        <family val="2"/>
      </rPr>
      <t xml:space="preserve"> - GAICO INGENIEROS CONSTRUCTORES S.A. (Distrito 9)</t>
    </r>
  </si>
  <si>
    <t xml:space="preserve"> $     13,930,722,960.00 </t>
  </si>
  <si>
    <r>
      <t>INSTITUTO DE DESARROLLO URBANO</t>
    </r>
    <r>
      <rPr>
        <sz val="11"/>
        <color rgb="FF000000"/>
        <rFont val="Calibri"/>
        <family val="2"/>
      </rPr>
      <t xml:space="preserve"> - GAICO INGENIEROS CONSTRUCTORES S.A. (Intersección 1 de Mayo y Av. Boyacá)</t>
    </r>
  </si>
  <si>
    <t xml:space="preserve"> $     19,468,667,680.00 </t>
  </si>
  <si>
    <r>
      <t xml:space="preserve">PROMOTORA LA ALBORADA S.A. </t>
    </r>
    <r>
      <rPr>
        <sz val="11"/>
        <color rgb="FF000000"/>
        <rFont val="Calibri"/>
        <family val="2"/>
      </rPr>
      <t>- GAICO INGENIEROS CONSTRUCTORES S.A.</t>
    </r>
  </si>
  <si>
    <t xml:space="preserve"> $     15,312,059,840.00 </t>
  </si>
  <si>
    <r>
      <t>INSTITUTO NACIONAL DE VÍAS</t>
    </r>
    <r>
      <rPr>
        <sz val="11"/>
        <color rgb="FF000000"/>
        <rFont val="Calibri"/>
        <family val="2"/>
      </rPr>
      <t xml:space="preserve"> - GAICO INGENIEROS CONSTRUCTORES S.A. (La Paila - Armenia)</t>
    </r>
  </si>
  <si>
    <t xml:space="preserve"> $     12,099,305,680.00 </t>
  </si>
  <si>
    <r>
      <t>INSTITUTO NACIONAL DE VÍAS</t>
    </r>
    <r>
      <rPr>
        <sz val="11"/>
        <color rgb="FF000000"/>
        <rFont val="Calibri"/>
        <family val="2"/>
      </rPr>
      <t xml:space="preserve"> - CONSORCIO CONCAY S.A. - GAYCO S.A. - VICÓN S.A. - URICOCHEA CALDERON Y CÍA LTDA (Marginal de la Selva)</t>
    </r>
  </si>
  <si>
    <t>25.00%</t>
  </si>
  <si>
    <t xml:space="preserve"> $     38,083,810,380.00 </t>
  </si>
  <si>
    <r>
      <t>INSTITUTO NACIONAL DE VÍAS</t>
    </r>
    <r>
      <rPr>
        <sz val="11"/>
        <color rgb="FF000000"/>
        <rFont val="Calibri"/>
        <family val="2"/>
      </rPr>
      <t xml:space="preserve"> - GAICO INGENIEROS CONSTRUCTORES S.A. (Río Ermitaño - San Alberto)</t>
    </r>
  </si>
  <si>
    <t xml:space="preserve"> $     15,247,878,800.00 </t>
  </si>
  <si>
    <r>
      <t>ECOPETROL S.A.</t>
    </r>
    <r>
      <rPr>
        <sz val="11"/>
        <color rgb="FF000000"/>
        <rFont val="Calibri"/>
        <family val="2"/>
      </rPr>
      <t xml:space="preserve"> - CONSORCIO CORREDOR VIAL BARRANCA (Corredor Interno - Externo)</t>
    </r>
  </si>
  <si>
    <t>70.00%</t>
  </si>
  <si>
    <t xml:space="preserve"> $     22,069,863,816.00 </t>
  </si>
  <si>
    <r>
      <t xml:space="preserve">ECOPETROL S.A. </t>
    </r>
    <r>
      <rPr>
        <sz val="11"/>
        <color rgb="FF000000"/>
        <rFont val="Calibri"/>
        <family val="2"/>
      </rPr>
      <t>- CONSORCIO CORREDOR VIAL BARRANCA (Corredor Externo)</t>
    </r>
  </si>
  <si>
    <t xml:space="preserve"> $     11,714,940,776.00 </t>
  </si>
  <si>
    <r>
      <t>CARBONES DEL CERREJÓN LTD.</t>
    </r>
    <r>
      <rPr>
        <sz val="11"/>
        <color rgb="FF000000"/>
        <rFont val="Calibri"/>
        <family val="2"/>
      </rPr>
      <t xml:space="preserve"> - GAICO INGENIEROS CONSTRUCTORES S.A. (Aeropuerto La Mina)</t>
    </r>
  </si>
  <si>
    <t xml:space="preserve"> $        8,733,857,440.00 </t>
  </si>
  <si>
    <r>
      <t>ALCALDÍA DE NEIVA</t>
    </r>
    <r>
      <rPr>
        <sz val="11"/>
        <color rgb="FF000000"/>
        <rFont val="Calibri"/>
        <family val="2"/>
      </rPr>
      <t xml:space="preserve"> - CONSORCIO PUENTE EL TIZÓN</t>
    </r>
  </si>
  <si>
    <t xml:space="preserve"> $        4,921,170,100.00 </t>
  </si>
  <si>
    <r>
      <t xml:space="preserve">FONADE </t>
    </r>
    <r>
      <rPr>
        <sz val="11"/>
        <color rgb="FF000000"/>
        <rFont val="Calibri"/>
        <family val="2"/>
      </rPr>
      <t>- CONSORCIO VNGP 2027</t>
    </r>
  </si>
  <si>
    <t>40.00%</t>
  </si>
  <si>
    <t xml:space="preserve"> $     10,560,908,512.00 </t>
  </si>
  <si>
    <r>
      <t>CARBONES DEL CERREJÓN LTD</t>
    </r>
    <r>
      <rPr>
        <sz val="11"/>
        <color rgb="FF000000"/>
        <rFont val="Calibri"/>
        <family val="2"/>
      </rPr>
      <t xml:space="preserve"> - GAICO INGENIEROS CONSTRUCTORES S.A. (Puente Río Ranchería)</t>
    </r>
  </si>
  <si>
    <t xml:space="preserve"> $        3,430,682,640.00 </t>
  </si>
  <si>
    <r>
      <t>FONADE</t>
    </r>
    <r>
      <rPr>
        <sz val="11"/>
        <color rgb="FF000000"/>
        <rFont val="Calibri"/>
        <family val="2"/>
      </rPr>
      <t xml:space="preserve"> - GAICO INGENIEROS CONSTRUCTORES S.A. (Troncal del Magdalena medio)</t>
    </r>
  </si>
  <si>
    <t xml:space="preserve"> $        4,671,934,960.00 </t>
  </si>
  <si>
    <r>
      <t>INSTITUTO NACIONAL DE VÍAS</t>
    </r>
    <r>
      <rPr>
        <sz val="11"/>
        <color rgb="FF000000"/>
        <rFont val="Calibri"/>
        <family val="2"/>
      </rPr>
      <t xml:space="preserve"> - UNION TEMPORAL VÍAS DE CUNDINAMARCA</t>
    </r>
  </si>
  <si>
    <t xml:space="preserve"> $        6,948,824,960.00 </t>
  </si>
  <si>
    <r>
      <t>CEPCOLSA</t>
    </r>
    <r>
      <rPr>
        <sz val="11"/>
        <color rgb="FF000000"/>
        <rFont val="Calibri"/>
        <family val="2"/>
      </rPr>
      <t xml:space="preserve"> - CONSORCIO JAGUAR (Pista Jaguar I)</t>
    </r>
  </si>
  <si>
    <t xml:space="preserve"> $        2,332,989,120.00 </t>
  </si>
  <si>
    <r>
      <t>INSTITUTO NACIONAL DE VÍAS</t>
    </r>
    <r>
      <rPr>
        <sz val="11"/>
        <color rgb="FF000000"/>
        <rFont val="Calibri"/>
        <family val="2"/>
      </rPr>
      <t xml:space="preserve"> - GAICO INGENIEROS CONSTRUCTORES S.A. (Mariquita - Honda)</t>
    </r>
  </si>
  <si>
    <t xml:space="preserve"> $     11,800,779,760.00 </t>
  </si>
  <si>
    <r>
      <t>INSTITUTO NACIONAL DE VÍAS</t>
    </r>
    <r>
      <rPr>
        <sz val="11"/>
        <color rgb="FF000000"/>
        <rFont val="Calibri"/>
        <family val="2"/>
      </rPr>
      <t xml:space="preserve"> - GAICO INGENIEROS CONSTRUCTORES S.A. (Cauyá - Rio Sucio)</t>
    </r>
  </si>
  <si>
    <t xml:space="preserve"> $        6,702,277,120.00 </t>
  </si>
  <si>
    <r>
      <t>INSTITUTO NACIONAL DE VÍAS</t>
    </r>
    <r>
      <rPr>
        <sz val="11"/>
        <color rgb="FF000000"/>
        <rFont val="Calibri"/>
        <family val="2"/>
      </rPr>
      <t xml:space="preserve"> - GAICO INGENIEROS CONSTRUCTORES S.A. (Cerritos - La Virginia)</t>
    </r>
  </si>
  <si>
    <t xml:space="preserve"> $        3,641,188,320.00 </t>
  </si>
  <si>
    <r>
      <t>INSTITUTO NACIONAL DE VÍAS</t>
    </r>
    <r>
      <rPr>
        <sz val="11"/>
        <color rgb="FF000000"/>
        <rFont val="Calibri"/>
        <family val="2"/>
      </rPr>
      <t xml:space="preserve"> - GAICO INGENIEROS CONSTRUCTORES S.A. (Supía - La Pintada)</t>
    </r>
  </si>
  <si>
    <t xml:space="preserve"> $        4,763,072,160.00 </t>
  </si>
  <si>
    <r>
      <t>META PETROLEUM CORP</t>
    </r>
    <r>
      <rPr>
        <sz val="11"/>
        <color rgb="FF000000"/>
        <rFont val="Calibri"/>
        <family val="2"/>
      </rPr>
      <t xml:space="preserve"> - GAICO INGENIEROS CONSTRUCTORES S.A. (Puerto Gaitán - Campo Rubiales)</t>
    </r>
  </si>
  <si>
    <t xml:space="preserve"> $     54,623,584,400.00 </t>
  </si>
  <si>
    <r>
      <t>META PETROLEUM CORP</t>
    </r>
    <r>
      <rPr>
        <sz val="11"/>
        <color rgb="FF000000"/>
        <rFont val="Calibri"/>
        <family val="2"/>
      </rPr>
      <t xml:space="preserve"> - GAICO INGENIEROS CONSTRUCTORES S.A. (Vías internas y externas Campo Rubiales)</t>
    </r>
  </si>
  <si>
    <t xml:space="preserve"> $     22,928,333,120.00 </t>
  </si>
  <si>
    <r>
      <t>META PETROLEUM CORP</t>
    </r>
    <r>
      <rPr>
        <sz val="11"/>
        <color rgb="FF000000"/>
        <rFont val="Calibri"/>
        <family val="2"/>
      </rPr>
      <t xml:space="preserve"> - CONSORCIO CIMENTACIONES CAMPO RUBIALES (Cimentaciones Campo Rubiales)</t>
    </r>
  </si>
  <si>
    <t xml:space="preserve"> $     25,976,750,800.00 </t>
  </si>
  <si>
    <t xml:space="preserve"> $   530,092,224,323.20 </t>
  </si>
  <si>
    <t xml:space="preserve"> 2449930782,40 </t>
  </si>
  <si>
    <t>GAICO INGENIEROS CONSTRUCTORES S.A.</t>
  </si>
  <si>
    <t>ALVARADO Y DURING LIMITADA</t>
  </si>
  <si>
    <t>CONSORCIO VIAS DE NARIÑO</t>
  </si>
  <si>
    <t>Fórmula:                        ROE=UO/Pat.&gt;=3%</t>
  </si>
  <si>
    <t>Fórmula:                        ROE=UO/Act.Tot.&gt;=1%</t>
  </si>
  <si>
    <t>CSS CONSTRUCTORES S.A.</t>
  </si>
  <si>
    <t>CASS CONSTRUCTORES &amp; CIA S CA</t>
  </si>
  <si>
    <t>SOLARTE NACIONAL DE CONSTRUCCIONES SAS</t>
  </si>
  <si>
    <t>CONSORCIO METROPACIFICO</t>
  </si>
  <si>
    <t>CONSORCIO SAN JUAN</t>
  </si>
  <si>
    <t>LATINOAMERICANA DE CONSTRUCCIONES S.A</t>
  </si>
  <si>
    <t>PUENTES Y TORONES SAS</t>
  </si>
  <si>
    <t>ESTYMA ESTUDIOS Y MANEJOS SOCIEDAD ANONIMA</t>
  </si>
  <si>
    <t>OJO REVISAR EL CD</t>
  </si>
  <si>
    <t>CONSTRUCIONES CIVILES S.A</t>
  </si>
  <si>
    <t>SAINC INGENIEROS CONSTRUCTORES S.A</t>
  </si>
  <si>
    <t>ARQUITECTURAS Y CONCRETOS SAS</t>
  </si>
  <si>
    <t>CONCRETOS Y ASFALTOS S.A</t>
  </si>
  <si>
    <t>PROMOTORA NACIONAL DE COPNSTRUCIONES SAS-PRONACON</t>
  </si>
  <si>
    <t>Nombre Proponente:</t>
  </si>
  <si>
    <t>ARQUITECTURA Y CONCRETO S.A.S</t>
  </si>
  <si>
    <t xml:space="preserve">ANÍBAL JARAMILLO AGUIRRE  </t>
  </si>
  <si>
    <t>Nombre Persona Natural o Representante Legal-Persona Jurídica del integrante:</t>
  </si>
  <si>
    <t>JORGE ERNESTO BACCI ISAZA</t>
  </si>
  <si>
    <t xml:space="preserve">Revisor fiscal </t>
  </si>
  <si>
    <t>Firma:</t>
  </si>
  <si>
    <t>T.P.No. 22093 - T</t>
  </si>
  <si>
    <t>CONSORCIO ERM</t>
  </si>
  <si>
    <t>INGENIERIA DE VIAS S.A</t>
  </si>
  <si>
    <t>CONCREARMADO LTDA</t>
  </si>
  <si>
    <t xml:space="preserve">    </t>
  </si>
  <si>
    <t>CONSORCIO LAS LAJAS</t>
  </si>
  <si>
    <t>INSOLUX DE MEXICO S.A. DE C.V</t>
  </si>
  <si>
    <t>ALCA INGENIERIA SAS</t>
  </si>
  <si>
    <t>INFERCAL S.A</t>
  </si>
  <si>
    <t>CONSTRUVIAS DE COLOMBIA S.A-CONSTRUVICOL</t>
  </si>
  <si>
    <t>CONSORCIO REGIONAL NARIÑO</t>
  </si>
  <si>
    <t>TRM</t>
  </si>
  <si>
    <t>OANDA</t>
  </si>
  <si>
    <t>EUROS</t>
  </si>
  <si>
    <t>DOLARES</t>
  </si>
  <si>
    <t>PESOS</t>
  </si>
  <si>
    <t>CONSTRUCCIONES RUBAU</t>
  </si>
  <si>
    <t>IMGRESOS</t>
  </si>
  <si>
    <t xml:space="preserve"> CONSORCIO RIO MATAJE 2014</t>
  </si>
  <si>
    <t>NO HABIL</t>
  </si>
  <si>
    <t xml:space="preserve">                       </t>
  </si>
  <si>
    <t>PATRIMONIO</t>
  </si>
  <si>
    <t>INGRESOS OPERACIONALES</t>
  </si>
  <si>
    <t>INTERESSES</t>
  </si>
  <si>
    <t>perdida</t>
  </si>
  <si>
    <t>HABIL</t>
  </si>
  <si>
    <t/>
  </si>
  <si>
    <t>NO CUMPLE</t>
  </si>
  <si>
    <t>MIPYME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</si>
</sst>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 _€_-;\-* #,##0.00\ _€_-;_-* &quot;-&quot;??\ _€_-;_-@_-"/>
    <numFmt numFmtId="165" formatCode="_(&quot;$&quot;\ * #,##0.00_);_(&quot;$&quot;\ * \(#,##0.00\);_(&quot;$&quot;\ * &quot;-&quot;??_);_(@_)"/>
    <numFmt numFmtId="166" formatCode="_(* #,##0.00_);_(* \(#,##0.00\);_(* &quot;-&quot;??_);_(@_)"/>
    <numFmt numFmtId="167" formatCode="_ * #,##0_ ;_ * \-#,##0_ ;_ * &quot;-&quot;_ ;_ @_ "/>
    <numFmt numFmtId="168" formatCode="_ &quot;$&quot;\ * #,##0.00_ ;_ &quot;$&quot;\ * \-#,##0.00_ ;_ &quot;$&quot;\ * &quot;-&quot;??_ ;_ @_ "/>
    <numFmt numFmtId="169" formatCode="_ * #,##0.00_ ;_ * \-#,##0.00_ ;_ * &quot;-&quot;??_ ;_ @_ "/>
    <numFmt numFmtId="170" formatCode="0.0"/>
    <numFmt numFmtId="171" formatCode="_ * #,##0_ ;_ * \-#,##0_ ;_ * &quot;-&quot;??_ ;_ @_ "/>
    <numFmt numFmtId="172" formatCode="0.0%"/>
    <numFmt numFmtId="173" formatCode="#,##0.0"/>
    <numFmt numFmtId="174" formatCode="_-* #,##0.00000\ _€_-;\-* #,##0.00000\ _€_-;_-* &quot;-&quot;??\ _€_-;_-@_-"/>
    <numFmt numFmtId="175" formatCode="_-* #,##0.0000\ _€_-;\-* #,##0.0000\ _€_-;_-* &quot;-&quot;??\ _€_-;_-@_-"/>
    <numFmt numFmtId="176" formatCode="_ * #,##0.000000_ ;_ * \-#,##0.000000_ ;_ * &quot;-&quot;??_ ;_ @_ "/>
    <numFmt numFmtId="177" formatCode="0.0000%"/>
    <numFmt numFmtId="178" formatCode="_(&quot;$&quot;* #,##0_);_(&quot;$&quot;* \(#,##0\);_(&quot;$&quot;* &quot;-&quot;??_);_(@_)"/>
    <numFmt numFmtId="179" formatCode="#,##0.000"/>
    <numFmt numFmtId="180" formatCode="#,##0.0000"/>
  </numFmts>
  <fonts count="47" x14ac:knownFonts="1">
    <font>
      <sz val="10"/>
      <name val="Arial"/>
    </font>
    <font>
      <sz val="11"/>
      <color theme="1"/>
      <name val="Calibri"/>
      <family val="2"/>
      <scheme val="minor"/>
    </font>
    <font>
      <sz val="10"/>
      <name val="Arial"/>
      <family val="2"/>
    </font>
    <font>
      <b/>
      <sz val="10"/>
      <name val="Arial"/>
      <family val="2"/>
    </font>
    <font>
      <sz val="10"/>
      <name val="Arial"/>
      <family val="2"/>
    </font>
    <font>
      <b/>
      <sz val="11"/>
      <name val="Arial"/>
      <family val="2"/>
    </font>
    <font>
      <b/>
      <sz val="12"/>
      <name val="Arial"/>
      <family val="2"/>
    </font>
    <font>
      <b/>
      <sz val="8"/>
      <color indexed="9"/>
      <name val="Book Antiqua"/>
      <family val="1"/>
    </font>
    <font>
      <sz val="8"/>
      <name val="Book Antiqua"/>
      <family val="1"/>
    </font>
    <font>
      <b/>
      <sz val="8"/>
      <name val="Book Antiqua"/>
      <family val="1"/>
    </font>
    <font>
      <b/>
      <sz val="10"/>
      <name val="Arial"/>
      <family val="2"/>
    </font>
    <font>
      <b/>
      <sz val="10"/>
      <color indexed="10"/>
      <name val="Arial"/>
      <family val="2"/>
    </font>
    <font>
      <sz val="11"/>
      <name val="Arial"/>
      <family val="2"/>
    </font>
    <font>
      <sz val="9"/>
      <name val="Arial"/>
      <family val="2"/>
    </font>
    <font>
      <sz val="10"/>
      <color indexed="8"/>
      <name val="Arial"/>
      <family val="2"/>
    </font>
    <font>
      <b/>
      <sz val="10"/>
      <color indexed="8"/>
      <name val="Arial"/>
      <family val="2"/>
    </font>
    <font>
      <b/>
      <sz val="9"/>
      <name val="Arial"/>
      <family val="2"/>
    </font>
    <font>
      <b/>
      <sz val="9"/>
      <color indexed="8"/>
      <name val="Arial"/>
      <family val="2"/>
    </font>
    <font>
      <b/>
      <sz val="9"/>
      <color indexed="63"/>
      <name val="Arial"/>
      <family val="2"/>
    </font>
    <font>
      <b/>
      <sz val="8"/>
      <name val="Arial"/>
      <family val="2"/>
    </font>
    <font>
      <b/>
      <sz val="11"/>
      <name val="Arial Narrow"/>
      <family val="2"/>
    </font>
    <font>
      <sz val="11"/>
      <name val="Arial Narrow"/>
      <family val="2"/>
    </font>
    <font>
      <b/>
      <sz val="9"/>
      <name val="Arial Narrow"/>
      <family val="2"/>
    </font>
    <font>
      <b/>
      <sz val="9"/>
      <color indexed="12"/>
      <name val="Arial"/>
      <family val="2"/>
    </font>
    <font>
      <sz val="8"/>
      <name val="Arial"/>
      <family val="2"/>
    </font>
    <font>
      <b/>
      <sz val="10"/>
      <name val="Arial Narrow"/>
      <family val="2"/>
    </font>
    <font>
      <sz val="10"/>
      <name val="Arial Narrow"/>
      <family val="2"/>
    </font>
    <font>
      <b/>
      <sz val="9"/>
      <color indexed="81"/>
      <name val="Tahoma"/>
      <family val="2"/>
    </font>
    <font>
      <sz val="9"/>
      <color indexed="81"/>
      <name val="Tahoma"/>
      <family val="2"/>
    </font>
    <font>
      <sz val="10"/>
      <name val="Arial"/>
      <family val="2"/>
    </font>
    <font>
      <sz val="12"/>
      <color theme="1"/>
      <name val="Calibri"/>
      <family val="2"/>
    </font>
    <font>
      <b/>
      <sz val="8"/>
      <name val="Calibri"/>
      <family val="2"/>
    </font>
    <font>
      <b/>
      <sz val="16"/>
      <name val="Arial"/>
      <family val="2"/>
    </font>
    <font>
      <b/>
      <sz val="14"/>
      <name val="Arial"/>
      <family val="2"/>
    </font>
    <font>
      <b/>
      <sz val="18"/>
      <name val="Arial"/>
      <family val="2"/>
    </font>
    <font>
      <sz val="14"/>
      <name val="Arial"/>
      <family val="2"/>
    </font>
    <font>
      <sz val="10"/>
      <color rgb="FF000000"/>
      <name val="Arial"/>
      <family val="2"/>
    </font>
    <font>
      <sz val="8"/>
      <color rgb="FF000000"/>
      <name val="Arial"/>
      <family val="2"/>
    </font>
    <font>
      <b/>
      <sz val="10"/>
      <color rgb="FFFF0000"/>
      <name val="Arial Narrow"/>
      <family val="2"/>
    </font>
    <font>
      <sz val="10"/>
      <color theme="1"/>
      <name val="Tahoma"/>
      <family val="2"/>
    </font>
    <font>
      <sz val="9"/>
      <name val="Arial Narrow"/>
      <family val="2"/>
    </font>
    <font>
      <sz val="11"/>
      <name val="Calibri"/>
      <family val="2"/>
    </font>
    <font>
      <b/>
      <sz val="11"/>
      <color rgb="FF000000"/>
      <name val="Calibri"/>
      <family val="2"/>
    </font>
    <font>
      <sz val="11"/>
      <color rgb="FF000000"/>
      <name val="Calibri"/>
      <family val="2"/>
    </font>
    <font>
      <sz val="10"/>
      <color theme="1"/>
      <name val="Arial"/>
      <family val="2"/>
    </font>
    <font>
      <sz val="11"/>
      <color rgb="FFFF0000"/>
      <name val="Calibri"/>
      <family val="2"/>
      <scheme val="minor"/>
    </font>
    <font>
      <b/>
      <sz val="11"/>
      <color theme="1"/>
      <name val="Calibri"/>
      <family val="2"/>
      <scheme val="minor"/>
    </font>
  </fonts>
  <fills count="21">
    <fill>
      <patternFill patternType="none"/>
    </fill>
    <fill>
      <patternFill patternType="gray125"/>
    </fill>
    <fill>
      <patternFill patternType="solid">
        <fgColor indexed="23"/>
        <bgColor indexed="64"/>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gray125">
        <bgColor rgb="FFE5E5E5"/>
      </patternFill>
    </fill>
    <fill>
      <patternFill patternType="solid">
        <fgColor theme="0" tint="-0.34998626667073579"/>
        <bgColor indexed="64"/>
      </patternFill>
    </fill>
    <fill>
      <patternFill patternType="solid">
        <fgColor rgb="FFFFC000"/>
        <bgColor indexed="64"/>
      </patternFill>
    </fill>
  </fills>
  <borders count="80">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auto="1"/>
      </left>
      <right style="thin">
        <color auto="1"/>
      </right>
      <top/>
      <bottom/>
      <diagonal/>
    </border>
    <border>
      <left style="thin">
        <color auto="1"/>
      </left>
      <right style="medium">
        <color indexed="64"/>
      </right>
      <top/>
      <bottom/>
      <diagonal/>
    </border>
    <border>
      <left/>
      <right style="thin">
        <color indexed="64"/>
      </right>
      <top/>
      <bottom style="medium">
        <color indexed="64"/>
      </bottom>
      <diagonal/>
    </border>
    <border>
      <left style="thin">
        <color indexed="8"/>
      </left>
      <right/>
      <top/>
      <bottom/>
      <diagonal/>
    </border>
    <border>
      <left style="thin">
        <color indexed="64"/>
      </left>
      <right style="thin">
        <color indexed="64"/>
      </right>
      <top/>
      <bottom/>
      <diagonal/>
    </border>
    <border>
      <left style="medium">
        <color auto="1"/>
      </left>
      <right style="thin">
        <color indexed="64"/>
      </right>
      <top/>
      <bottom style="thin">
        <color auto="1"/>
      </bottom>
      <diagonal/>
    </border>
    <border>
      <left style="medium">
        <color auto="1"/>
      </left>
      <right/>
      <top style="thin">
        <color auto="1"/>
      </top>
      <bottom style="thin">
        <color auto="1"/>
      </bottom>
      <diagonal/>
    </border>
    <border>
      <left/>
      <right style="medium">
        <color auto="1"/>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5">
    <xf numFmtId="0" fontId="0" fillId="0" borderId="0"/>
    <xf numFmtId="169"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0" fontId="4" fillId="0" borderId="0"/>
    <xf numFmtId="0" fontId="4" fillId="0" borderId="0"/>
    <xf numFmtId="0" fontId="2" fillId="0" borderId="0"/>
    <xf numFmtId="9" fontId="2" fillId="0" borderId="0" applyFont="0" applyFill="0" applyBorder="0" applyAlignment="0" applyProtection="0"/>
    <xf numFmtId="0" fontId="2" fillId="0" borderId="0"/>
    <xf numFmtId="0" fontId="30" fillId="0" borderId="0"/>
    <xf numFmtId="165" fontId="2" fillId="0" borderId="0" applyFont="0" applyFill="0" applyBorder="0" applyAlignment="0" applyProtection="0"/>
    <xf numFmtId="0" fontId="2" fillId="0" borderId="0"/>
    <xf numFmtId="0" fontId="1" fillId="0" borderId="0"/>
    <xf numFmtId="165" fontId="2" fillId="0" borderId="0" applyFont="0" applyFill="0" applyBorder="0" applyAlignment="0" applyProtection="0"/>
    <xf numFmtId="9" fontId="2" fillId="0" borderId="0" applyFont="0" applyFill="0" applyBorder="0" applyAlignment="0" applyProtection="0"/>
  </cellStyleXfs>
  <cellXfs count="678">
    <xf numFmtId="0" fontId="0" fillId="0" borderId="0" xfId="0"/>
    <xf numFmtId="0" fontId="4" fillId="0" borderId="1" xfId="0" applyFont="1" applyFill="1" applyBorder="1"/>
    <xf numFmtId="0" fontId="4" fillId="0" borderId="2" xfId="0" applyFont="1" applyFill="1" applyBorder="1" applyAlignment="1">
      <alignment horizontal="left" vertical="center"/>
    </xf>
    <xf numFmtId="0" fontId="4" fillId="0" borderId="3" xfId="0" applyFont="1" applyFill="1" applyBorder="1"/>
    <xf numFmtId="0" fontId="4" fillId="0" borderId="4" xfId="0" applyFont="1" applyFill="1" applyBorder="1"/>
    <xf numFmtId="9" fontId="4" fillId="0" borderId="4" xfId="7" applyFont="1" applyFill="1" applyBorder="1"/>
    <xf numFmtId="0" fontId="4" fillId="0" borderId="4" xfId="0" applyFont="1" applyFill="1" applyBorder="1" applyAlignment="1">
      <alignment horizontal="center"/>
    </xf>
    <xf numFmtId="0" fontId="4" fillId="0" borderId="4" xfId="0" applyFont="1" applyFill="1" applyBorder="1" applyAlignment="1">
      <alignment horizontal="right"/>
    </xf>
    <xf numFmtId="0" fontId="3" fillId="0" borderId="1" xfId="0" applyFont="1" applyFill="1" applyBorder="1"/>
    <xf numFmtId="0" fontId="3" fillId="0" borderId="5" xfId="0" quotePrefix="1" applyFont="1" applyFill="1" applyBorder="1" applyAlignment="1">
      <alignment horizontal="left"/>
    </xf>
    <xf numFmtId="0" fontId="3" fillId="0" borderId="1" xfId="0" applyFont="1" applyFill="1" applyBorder="1" applyAlignment="1">
      <alignment horizontal="centerContinuous"/>
    </xf>
    <xf numFmtId="0" fontId="3" fillId="0" borderId="1" xfId="0" applyFont="1" applyFill="1" applyBorder="1" applyAlignment="1">
      <alignment horizontal="center" vertical="center"/>
    </xf>
    <xf numFmtId="0" fontId="0" fillId="0" borderId="0" xfId="0" applyBorder="1"/>
    <xf numFmtId="0" fontId="6" fillId="0" borderId="0" xfId="0" applyFont="1"/>
    <xf numFmtId="0" fontId="7" fillId="2" borderId="6" xfId="0" applyFont="1" applyFill="1" applyBorder="1" applyAlignment="1">
      <alignment horizontal="center" vertical="center" textRotation="90" wrapText="1"/>
    </xf>
    <xf numFmtId="3" fontId="7" fillId="2" borderId="6" xfId="0" applyNumberFormat="1" applyFont="1" applyFill="1" applyBorder="1" applyAlignment="1">
      <alignment horizontal="center" vertical="center" textRotation="90" wrapText="1"/>
    </xf>
    <xf numFmtId="0" fontId="8" fillId="0" borderId="6" xfId="0" applyFont="1" applyFill="1" applyBorder="1" applyAlignment="1">
      <alignment horizontal="center" vertical="center" wrapText="1"/>
    </xf>
    <xf numFmtId="0" fontId="2" fillId="0" borderId="0" xfId="0" applyFont="1" applyAlignment="1">
      <alignment vertical="center" wrapText="1"/>
    </xf>
    <xf numFmtId="0"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3" fontId="10" fillId="0" borderId="0" xfId="0" applyNumberFormat="1" applyFont="1" applyAlignment="1">
      <alignment vertical="center" wrapText="1"/>
    </xf>
    <xf numFmtId="0" fontId="10" fillId="0" borderId="0" xfId="0" applyFont="1" applyAlignment="1">
      <alignment vertical="center" wrapText="1"/>
    </xf>
    <xf numFmtId="0" fontId="2" fillId="0" borderId="0" xfId="0" applyFont="1" applyFill="1" applyAlignment="1">
      <alignment vertical="center" wrapText="1"/>
    </xf>
    <xf numFmtId="0" fontId="10" fillId="0" borderId="0" xfId="0" applyFont="1" applyFill="1" applyAlignment="1">
      <alignment vertical="center" wrapText="1"/>
    </xf>
    <xf numFmtId="3" fontId="11" fillId="0" borderId="7" xfId="0" applyNumberFormat="1" applyFont="1" applyFill="1" applyBorder="1" applyAlignment="1">
      <alignment vertical="center" wrapText="1"/>
    </xf>
    <xf numFmtId="0" fontId="0" fillId="0" borderId="0" xfId="0" applyAlignment="1">
      <alignment wrapText="1"/>
    </xf>
    <xf numFmtId="172" fontId="0" fillId="0" borderId="0" xfId="7" applyNumberFormat="1" applyFont="1"/>
    <xf numFmtId="172" fontId="0" fillId="0" borderId="6" xfId="7" applyNumberFormat="1" applyFont="1" applyBorder="1"/>
    <xf numFmtId="3" fontId="0" fillId="0" borderId="0" xfId="0" applyNumberFormat="1"/>
    <xf numFmtId="0" fontId="0" fillId="0" borderId="1" xfId="0" applyBorder="1"/>
    <xf numFmtId="0" fontId="0" fillId="0" borderId="8" xfId="0" applyBorder="1"/>
    <xf numFmtId="0" fontId="0" fillId="0" borderId="4" xfId="0" applyBorder="1"/>
    <xf numFmtId="0" fontId="0" fillId="0" borderId="9" xfId="0" applyBorder="1"/>
    <xf numFmtId="0" fontId="0" fillId="0" borderId="10" xfId="0" applyBorder="1" applyProtection="1">
      <protection locked="0"/>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3" fillId="3" borderId="13"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9" xfId="0" applyFont="1" applyFill="1" applyBorder="1" applyAlignment="1">
      <alignment horizontal="center" wrapText="1"/>
    </xf>
    <xf numFmtId="171" fontId="10" fillId="0" borderId="0" xfId="1" applyNumberFormat="1" applyFont="1" applyFill="1" applyAlignment="1">
      <alignment vertical="center" wrapText="1"/>
    </xf>
    <xf numFmtId="171" fontId="13" fillId="0" borderId="6" xfId="1" applyNumberFormat="1" applyFont="1" applyBorder="1"/>
    <xf numFmtId="0" fontId="13" fillId="0" borderId="0" xfId="0" applyFont="1"/>
    <xf numFmtId="9" fontId="13" fillId="0" borderId="1" xfId="7" applyFont="1" applyFill="1" applyBorder="1"/>
    <xf numFmtId="0" fontId="13" fillId="0" borderId="1" xfId="0" applyFont="1" applyFill="1" applyBorder="1" applyAlignment="1">
      <alignment horizontal="center"/>
    </xf>
    <xf numFmtId="3" fontId="13" fillId="0" borderId="1" xfId="0" applyNumberFormat="1" applyFont="1" applyFill="1" applyBorder="1" applyAlignment="1">
      <alignment horizontal="center"/>
    </xf>
    <xf numFmtId="9" fontId="13" fillId="0" borderId="1" xfId="7" applyFont="1" applyFill="1" applyBorder="1" applyAlignment="1">
      <alignment horizontal="center"/>
    </xf>
    <xf numFmtId="0" fontId="13" fillId="0" borderId="1" xfId="0" applyFont="1" applyFill="1" applyBorder="1" applyAlignment="1">
      <alignment horizontal="right"/>
    </xf>
    <xf numFmtId="0" fontId="13" fillId="0" borderId="1" xfId="0" applyFont="1" applyFill="1" applyBorder="1"/>
    <xf numFmtId="0" fontId="13" fillId="0" borderId="1" xfId="0" applyFont="1" applyBorder="1"/>
    <xf numFmtId="1" fontId="5" fillId="0" borderId="14"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1" fontId="13" fillId="0" borderId="6" xfId="1" applyNumberFormat="1" applyFont="1" applyBorder="1" applyProtection="1">
      <protection locked="0"/>
    </xf>
    <xf numFmtId="0" fontId="0" fillId="0" borderId="15" xfId="0" applyBorder="1" applyProtection="1">
      <protection locked="0"/>
    </xf>
    <xf numFmtId="0" fontId="0" fillId="0" borderId="15" xfId="0" applyBorder="1"/>
    <xf numFmtId="172" fontId="0" fillId="0" borderId="15" xfId="7" applyNumberFormat="1" applyFont="1" applyBorder="1"/>
    <xf numFmtId="172" fontId="0" fillId="0" borderId="16" xfId="7" applyNumberFormat="1" applyFont="1" applyBorder="1"/>
    <xf numFmtId="172" fontId="0" fillId="0" borderId="17" xfId="7" applyNumberFormat="1" applyFont="1" applyBorder="1"/>
    <xf numFmtId="171" fontId="13" fillId="0" borderId="12" xfId="1" applyNumberFormat="1" applyFont="1" applyBorder="1" applyProtection="1">
      <protection locked="0"/>
    </xf>
    <xf numFmtId="171" fontId="13" fillId="0" borderId="12" xfId="1" applyNumberFormat="1" applyFont="1" applyBorder="1"/>
    <xf numFmtId="172" fontId="0" fillId="0" borderId="12" xfId="7" applyNumberFormat="1" applyFont="1" applyBorder="1"/>
    <xf numFmtId="172" fontId="0" fillId="0" borderId="13" xfId="7" applyNumberFormat="1" applyFont="1" applyBorder="1"/>
    <xf numFmtId="0" fontId="14" fillId="0" borderId="6" xfId="6" applyFont="1" applyFill="1" applyBorder="1" applyAlignment="1">
      <alignment horizontal="left" indent="1"/>
    </xf>
    <xf numFmtId="0" fontId="0" fillId="0" borderId="0" xfId="0" applyProtection="1">
      <protection locked="0"/>
    </xf>
    <xf numFmtId="0" fontId="15" fillId="0" borderId="6" xfId="6" applyFont="1" applyFill="1" applyBorder="1" applyAlignment="1">
      <alignment horizontal="left"/>
    </xf>
    <xf numFmtId="0" fontId="14" fillId="0" borderId="12" xfId="6" applyFont="1" applyFill="1" applyBorder="1" applyAlignment="1">
      <alignment horizontal="left" indent="1"/>
    </xf>
    <xf numFmtId="1" fontId="5" fillId="0" borderId="11" xfId="0" applyNumberFormat="1" applyFont="1" applyFill="1" applyBorder="1" applyAlignment="1">
      <alignment horizontal="center" vertical="center"/>
    </xf>
    <xf numFmtId="171" fontId="0" fillId="0" borderId="15" xfId="1" applyNumberFormat="1" applyFont="1" applyBorder="1" applyProtection="1">
      <protection locked="0"/>
    </xf>
    <xf numFmtId="170" fontId="12" fillId="0" borderId="6" xfId="0" applyNumberFormat="1" applyFont="1" applyFill="1" applyBorder="1" applyAlignment="1">
      <alignment horizontal="center" vertical="center"/>
    </xf>
    <xf numFmtId="170" fontId="12" fillId="0" borderId="12" xfId="0" applyNumberFormat="1" applyFont="1" applyFill="1" applyBorder="1" applyAlignment="1">
      <alignment horizontal="center" vertical="center"/>
    </xf>
    <xf numFmtId="0" fontId="15" fillId="0" borderId="15" xfId="6" applyFont="1" applyFill="1" applyBorder="1" applyAlignment="1">
      <alignment horizontal="left"/>
    </xf>
    <xf numFmtId="169" fontId="19" fillId="5" borderId="9" xfId="1" applyFont="1" applyFill="1" applyBorder="1" applyAlignment="1">
      <alignment horizontal="center" vertical="center"/>
    </xf>
    <xf numFmtId="0" fontId="16" fillId="3" borderId="3" xfId="0" quotePrefix="1" applyFont="1" applyFill="1" applyBorder="1" applyAlignment="1">
      <alignment horizontal="left" vertical="center" wrapText="1"/>
    </xf>
    <xf numFmtId="0" fontId="16" fillId="3" borderId="19" xfId="0" applyFont="1" applyFill="1" applyBorder="1" applyAlignment="1">
      <alignment horizontal="center" vertical="center"/>
    </xf>
    <xf numFmtId="0" fontId="16" fillId="3" borderId="8" xfId="0" applyFont="1" applyFill="1" applyBorder="1" applyAlignment="1">
      <alignment horizontal="center" vertical="center"/>
    </xf>
    <xf numFmtId="169" fontId="13" fillId="6" borderId="6" xfId="1" applyFont="1" applyFill="1" applyBorder="1" applyAlignment="1">
      <alignment horizontal="center" vertical="center" wrapText="1"/>
    </xf>
    <xf numFmtId="0" fontId="13" fillId="6" borderId="14" xfId="0" applyNumberFormat="1" applyFont="1" applyFill="1" applyBorder="1" applyAlignment="1">
      <alignment horizontal="center" vertical="center" wrapText="1"/>
    </xf>
    <xf numFmtId="0" fontId="21" fillId="6" borderId="6" xfId="0" applyFont="1" applyFill="1" applyBorder="1" applyAlignment="1">
      <alignment horizontal="center" vertical="center" wrapText="1"/>
    </xf>
    <xf numFmtId="167" fontId="22" fillId="6" borderId="6" xfId="1" applyNumberFormat="1" applyFont="1" applyFill="1" applyBorder="1" applyAlignment="1">
      <alignment horizontal="center" vertical="center" wrapText="1"/>
    </xf>
    <xf numFmtId="169" fontId="13" fillId="6" borderId="12" xfId="1" applyFont="1" applyFill="1" applyBorder="1" applyAlignment="1">
      <alignment horizontal="center" vertical="center" wrapText="1"/>
    </xf>
    <xf numFmtId="169" fontId="3" fillId="7" borderId="6" xfId="1" applyFont="1" applyFill="1" applyBorder="1" applyAlignment="1">
      <alignment horizontal="center" vertical="center"/>
    </xf>
    <xf numFmtId="169" fontId="0" fillId="0" borderId="0" xfId="1" applyFont="1"/>
    <xf numFmtId="171" fontId="22" fillId="7" borderId="15" xfId="1" applyNumberFormat="1" applyFont="1" applyFill="1" applyBorder="1" applyAlignment="1">
      <alignment horizontal="center" vertical="center"/>
    </xf>
    <xf numFmtId="169" fontId="3" fillId="7" borderId="15" xfId="1" applyFont="1" applyFill="1" applyBorder="1" applyAlignment="1">
      <alignment horizontal="center" vertical="center"/>
    </xf>
    <xf numFmtId="169" fontId="3" fillId="7" borderId="12" xfId="1" applyFont="1" applyFill="1" applyBorder="1" applyAlignment="1">
      <alignment horizontal="center" vertical="center"/>
    </xf>
    <xf numFmtId="0" fontId="23" fillId="5" borderId="6" xfId="0" applyFont="1" applyFill="1" applyBorder="1" applyAlignment="1">
      <alignment horizontal="center" vertical="center" wrapText="1"/>
    </xf>
    <xf numFmtId="169" fontId="16" fillId="0" borderId="6" xfId="1" applyFont="1" applyFill="1" applyBorder="1" applyAlignment="1">
      <alignment horizontal="center" vertical="center" wrapText="1"/>
    </xf>
    <xf numFmtId="0" fontId="16" fillId="7" borderId="21" xfId="0" applyNumberFormat="1" applyFont="1" applyFill="1" applyBorder="1" applyAlignment="1">
      <alignment horizontal="center" vertical="center" wrapText="1"/>
    </xf>
    <xf numFmtId="0" fontId="20" fillId="7" borderId="15" xfId="0" applyFont="1" applyFill="1" applyBorder="1" applyAlignment="1">
      <alignment horizontal="center" vertical="center" wrapText="1"/>
    </xf>
    <xf numFmtId="169" fontId="16" fillId="7" borderId="15" xfId="1" applyFont="1" applyFill="1" applyBorder="1" applyAlignment="1">
      <alignment horizontal="center" vertical="center" wrapText="1"/>
    </xf>
    <xf numFmtId="0" fontId="23" fillId="5" borderId="15" xfId="0" applyFont="1" applyFill="1" applyBorder="1" applyAlignment="1">
      <alignment horizontal="center" vertical="center" wrapText="1"/>
    </xf>
    <xf numFmtId="2" fontId="17" fillId="7" borderId="15" xfId="0" applyNumberFormat="1" applyFont="1" applyFill="1" applyBorder="1" applyAlignment="1">
      <alignment horizontal="center" vertical="center" wrapText="1"/>
    </xf>
    <xf numFmtId="167" fontId="22" fillId="6" borderId="12" xfId="1" applyNumberFormat="1" applyFont="1" applyFill="1" applyBorder="1" applyAlignment="1">
      <alignment horizontal="center" vertical="center" wrapText="1"/>
    </xf>
    <xf numFmtId="0" fontId="23" fillId="5" borderId="12" xfId="0" applyFont="1" applyFill="1" applyBorder="1" applyAlignment="1">
      <alignment horizontal="center" vertical="center" wrapText="1"/>
    </xf>
    <xf numFmtId="169" fontId="16" fillId="0" borderId="12" xfId="1" applyFont="1" applyFill="1" applyBorder="1" applyAlignment="1">
      <alignment horizontal="center" vertical="center" wrapText="1"/>
    </xf>
    <xf numFmtId="164" fontId="16" fillId="7" borderId="15" xfId="2" applyFont="1" applyFill="1" applyBorder="1" applyAlignment="1">
      <alignment horizontal="center" vertical="center" wrapText="1"/>
    </xf>
    <xf numFmtId="164" fontId="13" fillId="6" borderId="6" xfId="2" applyFont="1" applyFill="1" applyBorder="1" applyAlignment="1">
      <alignment horizontal="center" vertical="center" wrapText="1"/>
    </xf>
    <xf numFmtId="164" fontId="13" fillId="6" borderId="12" xfId="2" applyFont="1" applyFill="1" applyBorder="1" applyAlignment="1">
      <alignment horizontal="center" vertical="center" wrapText="1"/>
    </xf>
    <xf numFmtId="164" fontId="16" fillId="7" borderId="22" xfId="2" applyFont="1" applyFill="1" applyBorder="1" applyAlignment="1">
      <alignment horizontal="center" vertical="center" wrapText="1"/>
    </xf>
    <xf numFmtId="0" fontId="20" fillId="7" borderId="23" xfId="0" applyFont="1" applyFill="1" applyBorder="1" applyAlignment="1">
      <alignment horizontal="center" vertical="center" wrapText="1"/>
    </xf>
    <xf numFmtId="164" fontId="16" fillId="7" borderId="23" xfId="2" applyFont="1" applyFill="1" applyBorder="1" applyAlignment="1">
      <alignment horizontal="center" vertical="center" wrapText="1"/>
    </xf>
    <xf numFmtId="0" fontId="21" fillId="6" borderId="24" xfId="0" applyFont="1" applyFill="1" applyBorder="1" applyAlignment="1">
      <alignment horizontal="center" vertical="center" wrapText="1"/>
    </xf>
    <xf numFmtId="164" fontId="13" fillId="6" borderId="24" xfId="2" applyFont="1" applyFill="1" applyBorder="1" applyAlignment="1">
      <alignment horizontal="center" vertical="center" wrapText="1"/>
    </xf>
    <xf numFmtId="0" fontId="21" fillId="0" borderId="6" xfId="0" applyFont="1" applyFill="1" applyBorder="1" applyAlignment="1">
      <alignment horizontal="center" vertical="center" wrapText="1"/>
    </xf>
    <xf numFmtId="164" fontId="13" fillId="0" borderId="6" xfId="2" applyFont="1" applyFill="1" applyBorder="1" applyAlignment="1">
      <alignment horizontal="center" vertical="center" wrapText="1"/>
    </xf>
    <xf numFmtId="164" fontId="13" fillId="0" borderId="24" xfId="2" applyFont="1" applyFill="1" applyBorder="1" applyAlignment="1">
      <alignment horizontal="center" vertical="center" wrapText="1"/>
    </xf>
    <xf numFmtId="164" fontId="13" fillId="0" borderId="12" xfId="2" applyFont="1" applyFill="1" applyBorder="1" applyAlignment="1">
      <alignment horizontal="center" vertical="center" wrapText="1"/>
    </xf>
    <xf numFmtId="164" fontId="13" fillId="6" borderId="26" xfId="2" applyFont="1" applyFill="1" applyBorder="1" applyAlignment="1">
      <alignment horizontal="center" vertical="center" wrapText="1"/>
    </xf>
    <xf numFmtId="164" fontId="13" fillId="6" borderId="27" xfId="2" applyFont="1" applyFill="1" applyBorder="1" applyAlignment="1">
      <alignment horizontal="center" vertical="center" wrapText="1"/>
    </xf>
    <xf numFmtId="164" fontId="13" fillId="6" borderId="0" xfId="2" applyFont="1" applyFill="1" applyBorder="1" applyAlignment="1">
      <alignment horizontal="center" vertical="center" wrapText="1"/>
    </xf>
    <xf numFmtId="169" fontId="16" fillId="7" borderId="12" xfId="1" applyFont="1" applyFill="1" applyBorder="1" applyAlignment="1">
      <alignment horizontal="center" vertical="center" wrapText="1"/>
    </xf>
    <xf numFmtId="0" fontId="21" fillId="6" borderId="28" xfId="0" applyFont="1" applyFill="1" applyBorder="1" applyAlignment="1">
      <alignment horizontal="center" vertical="center" wrapText="1"/>
    </xf>
    <xf numFmtId="0" fontId="13" fillId="6" borderId="11" xfId="0" applyNumberFormat="1" applyFont="1" applyFill="1" applyBorder="1" applyAlignment="1">
      <alignment horizontal="center" vertical="center" wrapText="1"/>
    </xf>
    <xf numFmtId="164" fontId="0" fillId="0" borderId="0" xfId="0" applyNumberFormat="1"/>
    <xf numFmtId="4" fontId="19" fillId="3" borderId="15" xfId="4" applyNumberFormat="1" applyFont="1" applyFill="1" applyBorder="1" applyAlignment="1">
      <alignment horizontal="center" vertical="center" wrapText="1"/>
    </xf>
    <xf numFmtId="0" fontId="19" fillId="3" borderId="15" xfId="4" applyFont="1" applyFill="1" applyBorder="1" applyAlignment="1">
      <alignment horizontal="center" vertical="center" wrapText="1"/>
    </xf>
    <xf numFmtId="10" fontId="25" fillId="6" borderId="6" xfId="4" applyNumberFormat="1" applyFont="1" applyFill="1" applyBorder="1" applyAlignment="1">
      <alignment horizontal="center" vertical="center" wrapText="1"/>
    </xf>
    <xf numFmtId="164" fontId="16" fillId="0" borderId="0" xfId="2" applyFont="1" applyFill="1" applyBorder="1" applyAlignment="1">
      <alignment horizontal="center" vertical="center" wrapText="1"/>
    </xf>
    <xf numFmtId="0" fontId="4" fillId="0" borderId="0" xfId="0" applyFont="1"/>
    <xf numFmtId="169" fontId="4" fillId="0" borderId="0" xfId="1" applyFont="1"/>
    <xf numFmtId="166" fontId="0" fillId="0" borderId="0" xfId="0" applyNumberFormat="1"/>
    <xf numFmtId="174" fontId="16" fillId="0" borderId="0" xfId="2" applyNumberFormat="1" applyFont="1" applyFill="1" applyBorder="1" applyAlignment="1">
      <alignment horizontal="center" vertical="center" wrapText="1"/>
    </xf>
    <xf numFmtId="175" fontId="16" fillId="0" borderId="0" xfId="2" applyNumberFormat="1" applyFont="1" applyFill="1" applyBorder="1" applyAlignment="1">
      <alignment horizontal="center" vertical="center" wrapText="1"/>
    </xf>
    <xf numFmtId="164" fontId="4" fillId="0" borderId="0" xfId="0" quotePrefix="1" applyNumberFormat="1" applyFont="1"/>
    <xf numFmtId="164" fontId="0" fillId="0" borderId="0" xfId="0" applyNumberFormat="1" applyFill="1" applyBorder="1"/>
    <xf numFmtId="0" fontId="4" fillId="0" borderId="4" xfId="0" applyFont="1" applyBorder="1"/>
    <xf numFmtId="0" fontId="4" fillId="0" borderId="0" xfId="0" applyFont="1" applyBorder="1"/>
    <xf numFmtId="176" fontId="0" fillId="0" borderId="0" xfId="1" applyNumberFormat="1" applyFont="1"/>
    <xf numFmtId="0" fontId="4" fillId="9" borderId="0" xfId="0" applyFont="1" applyFill="1"/>
    <xf numFmtId="0" fontId="21" fillId="0" borderId="15" xfId="0" applyFont="1" applyFill="1" applyBorder="1" applyAlignment="1">
      <alignment horizontal="center" vertical="center" wrapText="1"/>
    </xf>
    <xf numFmtId="169" fontId="0" fillId="0" borderId="0" xfId="0" applyNumberFormat="1"/>
    <xf numFmtId="169" fontId="26" fillId="0" borderId="6" xfId="1" applyFont="1" applyFill="1" applyBorder="1" applyAlignment="1">
      <alignment horizontal="center" vertical="center" wrapText="1"/>
    </xf>
    <xf numFmtId="169" fontId="0" fillId="0" borderId="0" xfId="1" applyFont="1" applyFill="1"/>
    <xf numFmtId="0" fontId="25" fillId="7" borderId="21" xfId="5" applyNumberFormat="1" applyFont="1" applyFill="1" applyBorder="1" applyAlignment="1">
      <alignment horizontal="center" vertical="center" wrapText="1"/>
    </xf>
    <xf numFmtId="169" fontId="25" fillId="7" borderId="15" xfId="1" applyFont="1" applyFill="1" applyBorder="1" applyAlignment="1">
      <alignment horizontal="center" vertical="center" wrapText="1"/>
    </xf>
    <xf numFmtId="10" fontId="25" fillId="7" borderId="15" xfId="4" applyNumberFormat="1" applyFont="1" applyFill="1" applyBorder="1" applyAlignment="1">
      <alignment horizontal="center" vertical="center" wrapText="1"/>
    </xf>
    <xf numFmtId="169" fontId="25" fillId="7" borderId="15" xfId="4" applyNumberFormat="1" applyFont="1" applyFill="1" applyBorder="1" applyAlignment="1">
      <alignment horizontal="center" vertical="center" wrapText="1"/>
    </xf>
    <xf numFmtId="171" fontId="25" fillId="7" borderId="15" xfId="1" applyNumberFormat="1"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6" fillId="6" borderId="14" xfId="5" applyNumberFormat="1" applyFont="1" applyFill="1" applyBorder="1" applyAlignment="1">
      <alignment horizontal="center" vertical="center" wrapText="1"/>
    </xf>
    <xf numFmtId="0" fontId="23" fillId="11" borderId="17" xfId="0" applyFont="1" applyFill="1" applyBorder="1" applyAlignment="1">
      <alignment horizontal="center" vertical="center" wrapText="1"/>
    </xf>
    <xf numFmtId="0" fontId="26" fillId="6" borderId="11" xfId="5" applyNumberFormat="1" applyFont="1" applyFill="1" applyBorder="1" applyAlignment="1">
      <alignment horizontal="center" vertical="center" wrapText="1"/>
    </xf>
    <xf numFmtId="169" fontId="26" fillId="0" borderId="12" xfId="1" applyFont="1" applyFill="1" applyBorder="1" applyAlignment="1">
      <alignment horizontal="center" vertical="center" wrapText="1"/>
    </xf>
    <xf numFmtId="10" fontId="25" fillId="6" borderId="12" xfId="4" applyNumberFormat="1" applyFont="1" applyFill="1" applyBorder="1" applyAlignment="1">
      <alignment horizontal="center" vertical="center" wrapText="1"/>
    </xf>
    <xf numFmtId="0" fontId="23" fillId="11" borderId="13" xfId="0" applyFont="1" applyFill="1" applyBorder="1" applyAlignment="1">
      <alignment horizontal="center" vertical="center" wrapText="1"/>
    </xf>
    <xf numFmtId="9" fontId="20" fillId="7" borderId="15" xfId="7" applyFont="1" applyFill="1" applyBorder="1" applyAlignment="1">
      <alignment horizontal="center" vertical="center" wrapText="1"/>
    </xf>
    <xf numFmtId="9" fontId="21" fillId="6" borderId="6" xfId="7" applyFont="1" applyFill="1" applyBorder="1" applyAlignment="1">
      <alignment horizontal="center" vertical="center" wrapText="1"/>
    </xf>
    <xf numFmtId="9" fontId="21" fillId="6" borderId="12" xfId="7" applyFont="1" applyFill="1" applyBorder="1" applyAlignment="1">
      <alignment horizontal="center" vertical="center" wrapText="1"/>
    </xf>
    <xf numFmtId="171" fontId="22" fillId="12" borderId="15" xfId="1" applyNumberFormat="1" applyFont="1" applyFill="1" applyBorder="1" applyAlignment="1">
      <alignment horizontal="center" vertical="center"/>
    </xf>
    <xf numFmtId="0" fontId="16" fillId="3" borderId="14" xfId="0" applyFont="1" applyFill="1" applyBorder="1" applyAlignment="1">
      <alignment vertical="center" wrapText="1"/>
    </xf>
    <xf numFmtId="168" fontId="16" fillId="3" borderId="17" xfId="3" applyFont="1" applyFill="1" applyBorder="1" applyAlignment="1">
      <alignment vertical="center" wrapText="1"/>
    </xf>
    <xf numFmtId="0" fontId="16" fillId="3" borderId="11" xfId="0" applyFont="1" applyFill="1" applyBorder="1" applyAlignment="1">
      <alignment vertical="center" wrapText="1"/>
    </xf>
    <xf numFmtId="168" fontId="16" fillId="3" borderId="13" xfId="3" applyFont="1" applyFill="1" applyBorder="1" applyAlignment="1">
      <alignment vertical="center" wrapText="1"/>
    </xf>
    <xf numFmtId="0" fontId="16" fillId="3" borderId="29" xfId="0" applyFont="1" applyFill="1" applyBorder="1" applyAlignment="1">
      <alignment vertical="center" wrapText="1"/>
    </xf>
    <xf numFmtId="168" fontId="16" fillId="3" borderId="30" xfId="3" applyFont="1" applyFill="1" applyBorder="1" applyAlignment="1">
      <alignment vertical="center" wrapText="1"/>
    </xf>
    <xf numFmtId="0" fontId="5" fillId="0" borderId="16" xfId="0" applyFont="1" applyFill="1" applyBorder="1"/>
    <xf numFmtId="0" fontId="5" fillId="13" borderId="17" xfId="0" applyFont="1" applyFill="1" applyBorder="1"/>
    <xf numFmtId="0" fontId="5" fillId="13" borderId="13" xfId="0" applyFont="1" applyFill="1" applyBorder="1"/>
    <xf numFmtId="0" fontId="21" fillId="11" borderId="6" xfId="0" applyFont="1" applyFill="1" applyBorder="1" applyAlignment="1">
      <alignment horizontal="center" vertical="center" wrapText="1"/>
    </xf>
    <xf numFmtId="0" fontId="21" fillId="9" borderId="6" xfId="0" applyFont="1" applyFill="1" applyBorder="1" applyAlignment="1">
      <alignment horizontal="center" vertical="center" wrapText="1"/>
    </xf>
    <xf numFmtId="169" fontId="13" fillId="0" borderId="6" xfId="1" applyFont="1" applyFill="1" applyBorder="1" applyAlignment="1">
      <alignment horizontal="center" vertical="center" wrapText="1"/>
    </xf>
    <xf numFmtId="169" fontId="0" fillId="9" borderId="0" xfId="1" applyFont="1" applyFill="1"/>
    <xf numFmtId="177" fontId="0" fillId="9" borderId="0" xfId="7" applyNumberFormat="1" applyFont="1" applyFill="1"/>
    <xf numFmtId="164" fontId="16" fillId="7" borderId="26" xfId="2" applyFont="1" applyFill="1" applyBorder="1" applyAlignment="1">
      <alignment horizontal="center" vertical="center" wrapText="1"/>
    </xf>
    <xf numFmtId="0" fontId="20" fillId="9" borderId="15" xfId="0" applyFont="1" applyFill="1" applyBorder="1" applyAlignment="1">
      <alignment horizontal="center" vertical="center" wrapText="1"/>
    </xf>
    <xf numFmtId="164" fontId="16" fillId="9" borderId="15" xfId="2" applyFont="1" applyFill="1" applyBorder="1" applyAlignment="1">
      <alignment horizontal="center" vertical="center" wrapText="1"/>
    </xf>
    <xf numFmtId="164" fontId="16" fillId="9" borderId="0" xfId="2" applyFont="1" applyFill="1" applyBorder="1" applyAlignment="1">
      <alignment horizontal="center" vertical="center" wrapText="1"/>
    </xf>
    <xf numFmtId="0" fontId="0" fillId="9" borderId="0" xfId="0" applyFill="1"/>
    <xf numFmtId="0" fontId="0" fillId="0" borderId="6" xfId="0" applyBorder="1"/>
    <xf numFmtId="0" fontId="20" fillId="7" borderId="6" xfId="0" applyFont="1" applyFill="1" applyBorder="1" applyAlignment="1">
      <alignment horizontal="center" vertical="center" wrapText="1"/>
    </xf>
    <xf numFmtId="169" fontId="16" fillId="7" borderId="6" xfId="1" applyFont="1" applyFill="1" applyBorder="1" applyAlignment="1">
      <alignment horizontal="center" vertical="center" wrapText="1"/>
    </xf>
    <xf numFmtId="0" fontId="20" fillId="0" borderId="15" xfId="0" applyFont="1" applyFill="1" applyBorder="1" applyAlignment="1">
      <alignment horizontal="center" vertical="center" wrapText="1"/>
    </xf>
    <xf numFmtId="9" fontId="21" fillId="9" borderId="6" xfId="7" applyFont="1" applyFill="1" applyBorder="1" applyAlignment="1">
      <alignment horizontal="center" vertical="center" wrapText="1"/>
    </xf>
    <xf numFmtId="0" fontId="21" fillId="11" borderId="15" xfId="0" applyFont="1" applyFill="1" applyBorder="1" applyAlignment="1">
      <alignment horizontal="center" vertical="center" wrapText="1"/>
    </xf>
    <xf numFmtId="164" fontId="13" fillId="0" borderId="15" xfId="2" applyFont="1" applyFill="1" applyBorder="1" applyAlignment="1">
      <alignment horizontal="center" vertical="center" wrapText="1"/>
    </xf>
    <xf numFmtId="9" fontId="19" fillId="5" borderId="9" xfId="7" applyFont="1" applyFill="1" applyBorder="1" applyAlignment="1">
      <alignment horizontal="center" vertical="center"/>
    </xf>
    <xf numFmtId="0" fontId="16" fillId="4" borderId="20" xfId="0" applyFont="1" applyFill="1" applyBorder="1" applyAlignment="1">
      <alignment horizontal="center" vertical="center"/>
    </xf>
    <xf numFmtId="0" fontId="16" fillId="4" borderId="20" xfId="0" quotePrefix="1" applyFont="1" applyFill="1" applyBorder="1" applyAlignment="1">
      <alignment horizontal="center" vertical="center"/>
    </xf>
    <xf numFmtId="167" fontId="16" fillId="4" borderId="20" xfId="0" applyNumberFormat="1" applyFont="1" applyFill="1" applyBorder="1" applyAlignment="1">
      <alignment horizontal="center" vertical="center" wrapText="1"/>
    </xf>
    <xf numFmtId="0" fontId="16" fillId="14" borderId="18" xfId="0" applyFont="1" applyFill="1" applyBorder="1" applyAlignment="1">
      <alignment horizontal="center" vertical="center" wrapText="1"/>
    </xf>
    <xf numFmtId="0" fontId="0" fillId="0" borderId="6" xfId="0" applyBorder="1" applyAlignment="1">
      <alignment horizontal="center" vertical="center"/>
    </xf>
    <xf numFmtId="169" fontId="29" fillId="11" borderId="6" xfId="1" applyFont="1" applyFill="1" applyBorder="1" applyAlignment="1">
      <alignment horizontal="center" vertical="center"/>
    </xf>
    <xf numFmtId="0" fontId="0" fillId="11" borderId="6" xfId="0" applyFill="1" applyBorder="1" applyAlignment="1">
      <alignment horizontal="center" vertical="center"/>
    </xf>
    <xf numFmtId="0" fontId="3" fillId="10" borderId="6" xfId="0" applyFont="1" applyFill="1" applyBorder="1" applyAlignment="1">
      <alignment horizontal="center" vertical="center"/>
    </xf>
    <xf numFmtId="169" fontId="16" fillId="3" borderId="10" xfId="1" applyFont="1" applyFill="1" applyBorder="1" applyAlignment="1">
      <alignment horizontal="center" vertical="center" wrapText="1"/>
    </xf>
    <xf numFmtId="172" fontId="17" fillId="7" borderId="15" xfId="7" applyNumberFormat="1" applyFont="1" applyFill="1" applyBorder="1" applyAlignment="1">
      <alignment horizontal="center" vertical="center" wrapText="1"/>
    </xf>
    <xf numFmtId="172" fontId="17" fillId="0" borderId="6" xfId="7" applyNumberFormat="1" applyFont="1" applyFill="1" applyBorder="1" applyAlignment="1">
      <alignment horizontal="center" vertical="center" wrapText="1"/>
    </xf>
    <xf numFmtId="172" fontId="17" fillId="0" borderId="12" xfId="7" applyNumberFormat="1" applyFont="1" applyFill="1" applyBorder="1" applyAlignment="1">
      <alignment horizontal="center" vertical="center" wrapText="1"/>
    </xf>
    <xf numFmtId="169" fontId="3" fillId="13" borderId="40" xfId="1" applyFont="1" applyFill="1" applyBorder="1"/>
    <xf numFmtId="0" fontId="3" fillId="0" borderId="41" xfId="0" applyFont="1" applyFill="1" applyBorder="1"/>
    <xf numFmtId="169" fontId="3" fillId="13" borderId="42" xfId="1" applyFont="1" applyFill="1" applyBorder="1"/>
    <xf numFmtId="0" fontId="23" fillId="5" borderId="43" xfId="0" applyFont="1" applyFill="1" applyBorder="1" applyAlignment="1">
      <alignment horizontal="center" vertical="center" wrapText="1"/>
    </xf>
    <xf numFmtId="0" fontId="23" fillId="5" borderId="44"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16" fillId="3" borderId="37" xfId="0" applyFont="1" applyFill="1" applyBorder="1" applyAlignment="1">
      <alignment horizontal="center" vertical="center"/>
    </xf>
    <xf numFmtId="172" fontId="16" fillId="3" borderId="3" xfId="7" quotePrefix="1" applyNumberFormat="1" applyFont="1" applyFill="1" applyBorder="1" applyAlignment="1">
      <alignment horizontal="left" vertical="center" wrapText="1"/>
    </xf>
    <xf numFmtId="172" fontId="16" fillId="3" borderId="18" xfId="7" applyNumberFormat="1" applyFont="1" applyFill="1" applyBorder="1" applyAlignment="1">
      <alignment horizontal="center" vertical="center"/>
    </xf>
    <xf numFmtId="172" fontId="22" fillId="6" borderId="6" xfId="7" applyNumberFormat="1" applyFont="1" applyFill="1" applyBorder="1" applyAlignment="1">
      <alignment horizontal="center" vertical="center" wrapText="1"/>
    </xf>
    <xf numFmtId="172" fontId="22" fillId="6" borderId="12" xfId="7" applyNumberFormat="1" applyFont="1" applyFill="1" applyBorder="1" applyAlignment="1">
      <alignment horizontal="center" vertical="center" wrapText="1"/>
    </xf>
    <xf numFmtId="0" fontId="19" fillId="12" borderId="15" xfId="4" applyFont="1" applyFill="1" applyBorder="1" applyAlignment="1">
      <alignment horizontal="center" vertical="center" wrapText="1"/>
    </xf>
    <xf numFmtId="0" fontId="19" fillId="3" borderId="46" xfId="4" applyFont="1" applyFill="1" applyBorder="1" applyAlignment="1">
      <alignment horizontal="center" vertical="center" wrapText="1"/>
    </xf>
    <xf numFmtId="169" fontId="25" fillId="7" borderId="46" xfId="1" applyFont="1" applyFill="1" applyBorder="1" applyAlignment="1">
      <alignment horizontal="center" vertical="center" wrapText="1"/>
    </xf>
    <xf numFmtId="169" fontId="25" fillId="6" borderId="7" xfId="1" applyFont="1" applyFill="1" applyBorder="1" applyAlignment="1">
      <alignment horizontal="center" vertical="center" wrapText="1"/>
    </xf>
    <xf numFmtId="0" fontId="19" fillId="12" borderId="46" xfId="4" applyFont="1" applyFill="1" applyBorder="1" applyAlignment="1">
      <alignment horizontal="center" vertical="center" wrapText="1"/>
    </xf>
    <xf numFmtId="169" fontId="26" fillId="0" borderId="50" xfId="1" applyFont="1" applyFill="1" applyBorder="1" applyAlignment="1">
      <alignment horizontal="center" vertical="center" wrapText="1"/>
    </xf>
    <xf numFmtId="169" fontId="25" fillId="7" borderId="50" xfId="1" applyFont="1" applyFill="1" applyBorder="1" applyAlignment="1">
      <alignment horizontal="center" vertical="center" wrapText="1"/>
    </xf>
    <xf numFmtId="171" fontId="25" fillId="7" borderId="50" xfId="1" applyNumberFormat="1" applyFont="1" applyFill="1" applyBorder="1" applyAlignment="1">
      <alignment horizontal="center" vertical="center" wrapText="1"/>
    </xf>
    <xf numFmtId="0" fontId="4" fillId="11" borderId="0" xfId="0" applyFont="1" applyFill="1"/>
    <xf numFmtId="0" fontId="3" fillId="11" borderId="0" xfId="0" applyFont="1" applyFill="1"/>
    <xf numFmtId="169" fontId="4" fillId="11" borderId="0" xfId="0" applyNumberFormat="1" applyFont="1" applyFill="1"/>
    <xf numFmtId="0" fontId="4" fillId="11" borderId="0" xfId="0" applyFont="1" applyFill="1" applyAlignment="1">
      <alignment horizontal="center"/>
    </xf>
    <xf numFmtId="169" fontId="4" fillId="11" borderId="0" xfId="1" applyFont="1" applyFill="1" applyAlignment="1">
      <alignment horizontal="center"/>
    </xf>
    <xf numFmtId="167" fontId="4" fillId="11" borderId="0" xfId="0" applyNumberFormat="1" applyFont="1" applyFill="1" applyAlignment="1">
      <alignment horizontal="center"/>
    </xf>
    <xf numFmtId="172" fontId="4" fillId="11" borderId="0" xfId="7" applyNumberFormat="1" applyFont="1" applyFill="1"/>
    <xf numFmtId="9" fontId="16" fillId="11" borderId="5" xfId="0" applyNumberFormat="1" applyFont="1" applyFill="1" applyBorder="1" applyAlignment="1">
      <alignment vertical="center"/>
    </xf>
    <xf numFmtId="9" fontId="16" fillId="11" borderId="1" xfId="0" applyNumberFormat="1" applyFont="1" applyFill="1" applyBorder="1" applyAlignment="1">
      <alignment vertical="center"/>
    </xf>
    <xf numFmtId="9" fontId="16" fillId="11" borderId="0" xfId="0" applyNumberFormat="1" applyFont="1" applyFill="1" applyBorder="1" applyAlignment="1">
      <alignment vertical="center"/>
    </xf>
    <xf numFmtId="0" fontId="4" fillId="11" borderId="1" xfId="0" applyFont="1" applyFill="1" applyBorder="1" applyAlignment="1"/>
    <xf numFmtId="0" fontId="4" fillId="11" borderId="8" xfId="0" applyFont="1" applyFill="1" applyBorder="1" applyAlignment="1"/>
    <xf numFmtId="172" fontId="4" fillId="11" borderId="0" xfId="7" applyNumberFormat="1" applyFont="1" applyFill="1" applyBorder="1"/>
    <xf numFmtId="0" fontId="4" fillId="11" borderId="0" xfId="0" applyFont="1" applyFill="1" applyBorder="1"/>
    <xf numFmtId="0" fontId="4" fillId="11" borderId="10" xfId="0" applyFont="1" applyFill="1" applyBorder="1"/>
    <xf numFmtId="0" fontId="6" fillId="6" borderId="4" xfId="0" applyFont="1" applyFill="1" applyBorder="1" applyAlignment="1">
      <alignment horizontal="center" vertical="center"/>
    </xf>
    <xf numFmtId="0" fontId="16" fillId="4" borderId="20" xfId="0" applyFont="1" applyFill="1" applyBorder="1" applyAlignment="1">
      <alignment horizontal="center" vertical="center"/>
    </xf>
    <xf numFmtId="0" fontId="0" fillId="11" borderId="0" xfId="0" applyFill="1" applyAlignment="1">
      <alignment horizontal="center" vertical="center"/>
    </xf>
    <xf numFmtId="169" fontId="0" fillId="11" borderId="0" xfId="1" applyFont="1" applyFill="1" applyAlignment="1">
      <alignment horizontal="center" vertical="center"/>
    </xf>
    <xf numFmtId="0" fontId="0" fillId="11" borderId="0" xfId="0" applyFill="1"/>
    <xf numFmtId="0" fontId="3" fillId="11" borderId="0" xfId="0" applyFont="1" applyFill="1" applyAlignment="1">
      <alignment horizontal="center" vertical="center"/>
    </xf>
    <xf numFmtId="9" fontId="0" fillId="11" borderId="0" xfId="0" applyNumberFormat="1" applyFill="1"/>
    <xf numFmtId="168" fontId="0" fillId="11" borderId="0" xfId="3" applyFont="1" applyFill="1" applyAlignment="1">
      <alignment horizontal="center" vertical="center"/>
    </xf>
    <xf numFmtId="168" fontId="0" fillId="11" borderId="0" xfId="0" applyNumberFormat="1" applyFill="1"/>
    <xf numFmtId="165" fontId="0" fillId="11" borderId="0" xfId="0" applyNumberFormat="1" applyFill="1"/>
    <xf numFmtId="0" fontId="26" fillId="11" borderId="0" xfId="0" applyFont="1" applyFill="1" applyBorder="1"/>
    <xf numFmtId="169" fontId="26" fillId="11" borderId="0" xfId="1" applyFont="1" applyFill="1" applyBorder="1"/>
    <xf numFmtId="9" fontId="26" fillId="11" borderId="0" xfId="7" applyFont="1" applyFill="1" applyBorder="1"/>
    <xf numFmtId="0" fontId="26" fillId="11" borderId="0" xfId="0" applyNumberFormat="1" applyFont="1" applyFill="1" applyBorder="1" applyAlignment="1">
      <alignment horizontal="center" vertical="center" wrapText="1"/>
    </xf>
    <xf numFmtId="0" fontId="26" fillId="11" borderId="0" xfId="0" applyFont="1" applyFill="1" applyBorder="1" applyAlignment="1">
      <alignment horizontal="center" vertical="center" wrapText="1"/>
    </xf>
    <xf numFmtId="10" fontId="25" fillId="11" borderId="0" xfId="4" applyNumberFormat="1" applyFont="1" applyFill="1" applyBorder="1" applyAlignment="1">
      <alignment horizontal="center" vertical="center" wrapText="1"/>
    </xf>
    <xf numFmtId="169" fontId="25" fillId="11" borderId="0" xfId="4" applyNumberFormat="1" applyFont="1" applyFill="1" applyBorder="1" applyAlignment="1">
      <alignment horizontal="center" vertical="center" wrapText="1"/>
    </xf>
    <xf numFmtId="4" fontId="25" fillId="11" borderId="0" xfId="4" applyNumberFormat="1" applyFont="1" applyFill="1" applyBorder="1" applyAlignment="1">
      <alignment horizontal="center" vertical="center" wrapText="1"/>
    </xf>
    <xf numFmtId="171" fontId="22" fillId="11" borderId="0" xfId="1" applyNumberFormat="1" applyFont="1" applyFill="1" applyBorder="1" applyAlignment="1">
      <alignment horizontal="center" vertical="center"/>
    </xf>
    <xf numFmtId="173" fontId="25" fillId="11" borderId="0" xfId="4" applyNumberFormat="1" applyFont="1" applyFill="1" applyBorder="1" applyAlignment="1">
      <alignment horizontal="center" vertical="center" wrapText="1"/>
    </xf>
    <xf numFmtId="169" fontId="0" fillId="11" borderId="0" xfId="1" applyFont="1" applyFill="1"/>
    <xf numFmtId="9" fontId="0" fillId="11" borderId="0" xfId="7" applyFont="1" applyFill="1"/>
    <xf numFmtId="169" fontId="3" fillId="11" borderId="0" xfId="1" applyFont="1" applyFill="1" applyAlignment="1">
      <alignment horizontal="center" vertical="center"/>
    </xf>
    <xf numFmtId="9" fontId="3" fillId="11" borderId="0" xfId="7" applyFont="1" applyFill="1" applyAlignment="1">
      <alignment horizontal="center" vertical="center"/>
    </xf>
    <xf numFmtId="0" fontId="3" fillId="11" borderId="0" xfId="0" applyFont="1" applyFill="1" applyBorder="1" applyAlignment="1">
      <alignment horizontal="center" vertical="center"/>
    </xf>
    <xf numFmtId="169" fontId="25" fillId="7" borderId="12" xfId="1" applyFont="1" applyFill="1" applyBorder="1" applyAlignment="1">
      <alignment horizontal="center" vertical="center" wrapText="1"/>
    </xf>
    <xf numFmtId="171" fontId="25" fillId="7" borderId="12" xfId="1" applyNumberFormat="1" applyFont="1" applyFill="1" applyBorder="1" applyAlignment="1">
      <alignment horizontal="center" vertical="center" wrapText="1"/>
    </xf>
    <xf numFmtId="9" fontId="16" fillId="11" borderId="1" xfId="0" applyNumberFormat="1" applyFont="1" applyFill="1" applyBorder="1" applyAlignment="1">
      <alignment horizontal="center" vertical="center"/>
    </xf>
    <xf numFmtId="171" fontId="22" fillId="7" borderId="50" xfId="1" applyNumberFormat="1" applyFont="1" applyFill="1" applyBorder="1" applyAlignment="1">
      <alignment horizontal="center" vertical="center"/>
    </xf>
    <xf numFmtId="171" fontId="22" fillId="7" borderId="12" xfId="1" applyNumberFormat="1" applyFont="1" applyFill="1" applyBorder="1" applyAlignment="1">
      <alignment horizontal="center" vertical="center"/>
    </xf>
    <xf numFmtId="171" fontId="22" fillId="7" borderId="23" xfId="1" applyNumberFormat="1" applyFont="1" applyFill="1" applyBorder="1" applyAlignment="1">
      <alignment horizontal="center" vertical="center"/>
    </xf>
    <xf numFmtId="169" fontId="25" fillId="7" borderId="50" xfId="4" applyNumberFormat="1" applyFont="1" applyFill="1" applyBorder="1" applyAlignment="1">
      <alignment horizontal="center" vertical="center" wrapText="1"/>
    </xf>
    <xf numFmtId="169" fontId="25" fillId="7" borderId="12" xfId="4" applyNumberFormat="1" applyFont="1" applyFill="1" applyBorder="1" applyAlignment="1">
      <alignment horizontal="center" vertical="center" wrapText="1"/>
    </xf>
    <xf numFmtId="0" fontId="0" fillId="11" borderId="51" xfId="0" applyFill="1" applyBorder="1" applyAlignment="1">
      <alignment horizontal="center" vertical="center"/>
    </xf>
    <xf numFmtId="0" fontId="0" fillId="11" borderId="52" xfId="0" applyFill="1" applyBorder="1" applyAlignment="1">
      <alignment horizontal="center" vertical="center"/>
    </xf>
    <xf numFmtId="0" fontId="0" fillId="11" borderId="53" xfId="0" applyFill="1" applyBorder="1" applyAlignment="1">
      <alignment horizontal="center" vertical="center"/>
    </xf>
    <xf numFmtId="0" fontId="2" fillId="11" borderId="53" xfId="0" applyFont="1" applyFill="1" applyBorder="1" applyAlignment="1">
      <alignment horizontal="center" vertical="center"/>
    </xf>
    <xf numFmtId="0" fontId="0" fillId="11" borderId="54" xfId="0" applyFill="1" applyBorder="1" applyAlignment="1">
      <alignment horizontal="center" vertical="center"/>
    </xf>
    <xf numFmtId="0" fontId="2" fillId="11" borderId="54" xfId="0" applyFont="1" applyFill="1" applyBorder="1" applyAlignment="1">
      <alignment horizontal="center" vertical="center"/>
    </xf>
    <xf numFmtId="2" fontId="0" fillId="11" borderId="54" xfId="0" applyNumberFormat="1" applyFill="1" applyBorder="1" applyAlignment="1">
      <alignment horizontal="center" vertical="center"/>
    </xf>
    <xf numFmtId="2" fontId="0" fillId="11" borderId="52" xfId="0" applyNumberFormat="1" applyFill="1" applyBorder="1" applyAlignment="1">
      <alignment horizontal="center" vertical="center"/>
    </xf>
    <xf numFmtId="0" fontId="3" fillId="10" borderId="36" xfId="0" applyFont="1" applyFill="1" applyBorder="1" applyAlignment="1">
      <alignment horizontal="center" vertical="center"/>
    </xf>
    <xf numFmtId="0" fontId="3" fillId="10" borderId="37" xfId="0" applyFont="1" applyFill="1" applyBorder="1" applyAlignment="1">
      <alignment horizontal="center" vertical="center"/>
    </xf>
    <xf numFmtId="0" fontId="3" fillId="10" borderId="18" xfId="0" applyFont="1" applyFill="1" applyBorder="1" applyAlignment="1">
      <alignment horizontal="center" vertical="center"/>
    </xf>
    <xf numFmtId="0" fontId="0" fillId="11" borderId="1" xfId="0" applyFill="1" applyBorder="1" applyAlignment="1">
      <alignment horizontal="center" vertical="center"/>
    </xf>
    <xf numFmtId="0" fontId="2" fillId="11" borderId="1" xfId="0" applyFont="1" applyFill="1" applyBorder="1" applyAlignment="1">
      <alignment horizontal="center" vertical="center"/>
    </xf>
    <xf numFmtId="167" fontId="4" fillId="11" borderId="0" xfId="0" applyNumberFormat="1" applyFont="1" applyFill="1" applyAlignment="1">
      <alignment horizontal="center" vertical="center"/>
    </xf>
    <xf numFmtId="3" fontId="25" fillId="7" borderId="15" xfId="1" applyNumberFormat="1" applyFont="1" applyFill="1" applyBorder="1" applyAlignment="1">
      <alignment horizontal="center" vertical="center" wrapText="1"/>
    </xf>
    <xf numFmtId="3" fontId="25" fillId="7" borderId="16" xfId="1" applyNumberFormat="1" applyFont="1" applyFill="1" applyBorder="1" applyAlignment="1">
      <alignment horizontal="center" vertical="center" wrapText="1"/>
    </xf>
    <xf numFmtId="3" fontId="25" fillId="7" borderId="50" xfId="1" applyNumberFormat="1" applyFont="1" applyFill="1" applyBorder="1" applyAlignment="1">
      <alignment horizontal="center" vertical="center" wrapText="1"/>
    </xf>
    <xf numFmtId="3" fontId="25" fillId="7" borderId="12" xfId="1" applyNumberFormat="1" applyFont="1" applyFill="1" applyBorder="1" applyAlignment="1">
      <alignment horizontal="center" vertical="center" wrapText="1"/>
    </xf>
    <xf numFmtId="0" fontId="3" fillId="10" borderId="24" xfId="0" applyFont="1" applyFill="1" applyBorder="1" applyAlignment="1">
      <alignment horizontal="center" vertical="center"/>
    </xf>
    <xf numFmtId="168" fontId="0" fillId="11" borderId="18" xfId="3" applyFont="1" applyFill="1" applyBorder="1" applyAlignment="1">
      <alignment horizontal="center" vertical="center"/>
    </xf>
    <xf numFmtId="10" fontId="25" fillId="6" borderId="50" xfId="4" applyNumberFormat="1" applyFont="1" applyFill="1" applyBorder="1" applyAlignment="1">
      <alignment horizontal="center" vertical="center" wrapText="1"/>
    </xf>
    <xf numFmtId="169" fontId="25" fillId="7" borderId="16" xfId="1" applyFont="1" applyFill="1" applyBorder="1" applyAlignment="1">
      <alignment horizontal="center" vertical="center" wrapText="1"/>
    </xf>
    <xf numFmtId="169" fontId="25" fillId="6" borderId="17" xfId="1" applyFont="1" applyFill="1" applyBorder="1" applyAlignment="1">
      <alignment horizontal="center" vertical="center" wrapText="1"/>
    </xf>
    <xf numFmtId="169" fontId="25" fillId="6" borderId="13" xfId="1" applyFont="1" applyFill="1" applyBorder="1" applyAlignment="1">
      <alignment horizontal="center" vertical="center" wrapText="1"/>
    </xf>
    <xf numFmtId="0" fontId="3" fillId="11" borderId="34" xfId="0" applyFont="1" applyFill="1" applyBorder="1" applyAlignment="1">
      <alignment horizontal="center" vertical="center"/>
    </xf>
    <xf numFmtId="4" fontId="38" fillId="7" borderId="46" xfId="1" applyNumberFormat="1" applyFont="1" applyFill="1" applyBorder="1" applyAlignment="1">
      <alignment horizontal="center" vertical="center" wrapText="1"/>
    </xf>
    <xf numFmtId="0" fontId="19" fillId="15" borderId="15" xfId="4" applyFont="1" applyFill="1" applyBorder="1" applyAlignment="1">
      <alignment horizontal="center" vertical="center" wrapText="1"/>
    </xf>
    <xf numFmtId="0" fontId="19" fillId="15" borderId="16" xfId="4" applyFont="1" applyFill="1" applyBorder="1" applyAlignment="1">
      <alignment horizontal="center" vertical="center" wrapText="1"/>
    </xf>
    <xf numFmtId="0" fontId="19" fillId="15" borderId="49" xfId="4" applyFont="1" applyFill="1" applyBorder="1" applyAlignment="1">
      <alignment horizontal="center" vertical="center" wrapText="1"/>
    </xf>
    <xf numFmtId="0" fontId="19" fillId="15" borderId="45" xfId="4" applyFont="1" applyFill="1" applyBorder="1" applyAlignment="1">
      <alignment horizontal="center" vertical="center" wrapText="1"/>
    </xf>
    <xf numFmtId="4" fontId="25" fillId="7" borderId="15" xfId="1" applyNumberFormat="1" applyFont="1" applyFill="1" applyBorder="1" applyAlignment="1">
      <alignment horizontal="center" vertical="center" wrapText="1"/>
    </xf>
    <xf numFmtId="4" fontId="25" fillId="6" borderId="50" xfId="1" applyNumberFormat="1" applyFont="1" applyFill="1" applyBorder="1" applyAlignment="1">
      <alignment horizontal="center" vertical="center" wrapText="1"/>
    </xf>
    <xf numFmtId="4" fontId="25" fillId="6" borderId="12" xfId="1" applyNumberFormat="1" applyFont="1" applyFill="1" applyBorder="1" applyAlignment="1">
      <alignment horizontal="center" vertical="center" wrapText="1"/>
    </xf>
    <xf numFmtId="4" fontId="25" fillId="6" borderId="7" xfId="1" applyNumberFormat="1" applyFont="1" applyFill="1" applyBorder="1" applyAlignment="1">
      <alignment horizontal="center" vertical="center" wrapText="1"/>
    </xf>
    <xf numFmtId="4" fontId="25" fillId="6" borderId="47" xfId="1" applyNumberFormat="1" applyFont="1" applyFill="1" applyBorder="1" applyAlignment="1">
      <alignment horizontal="center" vertical="center" wrapText="1"/>
    </xf>
    <xf numFmtId="3" fontId="25" fillId="6" borderId="6" xfId="1" applyNumberFormat="1" applyFont="1" applyFill="1" applyBorder="1" applyAlignment="1">
      <alignment horizontal="center" vertical="center" wrapText="1"/>
    </xf>
    <xf numFmtId="3" fontId="25" fillId="6" borderId="12" xfId="1" applyNumberFormat="1" applyFont="1" applyFill="1" applyBorder="1" applyAlignment="1">
      <alignment horizontal="center" vertical="center" wrapText="1"/>
    </xf>
    <xf numFmtId="4" fontId="25" fillId="6" borderId="17" xfId="1" applyNumberFormat="1" applyFont="1" applyFill="1" applyBorder="1" applyAlignment="1">
      <alignment horizontal="center" vertical="center" wrapText="1"/>
    </xf>
    <xf numFmtId="4" fontId="25" fillId="6" borderId="13" xfId="1" applyNumberFormat="1" applyFont="1" applyFill="1" applyBorder="1" applyAlignment="1">
      <alignment horizontal="center" vertical="center" wrapText="1"/>
    </xf>
    <xf numFmtId="4" fontId="25" fillId="6" borderId="6" xfId="1" applyNumberFormat="1" applyFont="1" applyFill="1" applyBorder="1" applyAlignment="1">
      <alignment horizontal="center" vertical="center" wrapText="1"/>
    </xf>
    <xf numFmtId="169" fontId="25" fillId="6" borderId="12" xfId="1" applyFont="1" applyFill="1" applyBorder="1" applyAlignment="1">
      <alignment horizontal="center" vertical="center" wrapText="1"/>
    </xf>
    <xf numFmtId="168" fontId="25" fillId="6" borderId="50" xfId="3" applyFont="1" applyFill="1" applyBorder="1" applyAlignment="1">
      <alignment horizontal="center" vertical="center" wrapText="1"/>
    </xf>
    <xf numFmtId="168" fontId="25" fillId="6" borderId="12" xfId="3" applyFont="1" applyFill="1" applyBorder="1" applyAlignment="1">
      <alignment horizontal="center" vertical="center" wrapText="1"/>
    </xf>
    <xf numFmtId="0" fontId="19" fillId="15" borderId="45" xfId="4" applyFont="1" applyFill="1" applyBorder="1" applyAlignment="1">
      <alignment horizontal="center" vertical="center" wrapText="1"/>
    </xf>
    <xf numFmtId="168" fontId="25" fillId="6" borderId="17" xfId="3" applyFont="1" applyFill="1" applyBorder="1" applyAlignment="1">
      <alignment horizontal="center" vertical="center" wrapText="1"/>
    </xf>
    <xf numFmtId="168" fontId="25" fillId="6" borderId="13" xfId="3" applyFont="1" applyFill="1" applyBorder="1" applyAlignment="1">
      <alignment horizontal="center" vertical="center" wrapText="1"/>
    </xf>
    <xf numFmtId="0" fontId="3" fillId="16" borderId="16" xfId="4" applyFont="1" applyFill="1" applyBorder="1" applyAlignment="1">
      <alignment horizontal="center" vertical="center" wrapText="1"/>
    </xf>
    <xf numFmtId="168" fontId="25" fillId="6" borderId="6" xfId="3" applyFont="1" applyFill="1" applyBorder="1" applyAlignment="1">
      <alignment horizontal="center" vertical="center" wrapText="1"/>
    </xf>
    <xf numFmtId="9" fontId="21" fillId="6" borderId="50" xfId="7" applyFont="1" applyFill="1" applyBorder="1" applyAlignment="1">
      <alignment horizontal="center" vertical="center" wrapText="1"/>
    </xf>
    <xf numFmtId="169" fontId="13" fillId="6" borderId="50" xfId="1" applyFont="1" applyFill="1" applyBorder="1" applyAlignment="1">
      <alignment horizontal="center" vertical="center" wrapText="1"/>
    </xf>
    <xf numFmtId="0" fontId="2" fillId="0" borderId="0" xfId="0" applyFont="1"/>
    <xf numFmtId="169" fontId="2" fillId="0" borderId="0" xfId="1" applyFont="1"/>
    <xf numFmtId="9" fontId="21" fillId="6" borderId="6" xfId="0" applyNumberFormat="1" applyFont="1" applyFill="1" applyBorder="1" applyAlignment="1">
      <alignment horizontal="center" vertical="center" wrapText="1"/>
    </xf>
    <xf numFmtId="3" fontId="0" fillId="0" borderId="25" xfId="0" applyNumberFormat="1" applyBorder="1"/>
    <xf numFmtId="164" fontId="13" fillId="6" borderId="7" xfId="2" applyFont="1" applyFill="1" applyBorder="1" applyAlignment="1">
      <alignment horizontal="center" vertical="center" wrapText="1"/>
    </xf>
    <xf numFmtId="164" fontId="13" fillId="6" borderId="47" xfId="2" applyFont="1" applyFill="1" applyBorder="1" applyAlignment="1">
      <alignment horizontal="center" vertical="center" wrapText="1"/>
    </xf>
    <xf numFmtId="164" fontId="16" fillId="7" borderId="56" xfId="2" applyFont="1" applyFill="1" applyBorder="1" applyAlignment="1">
      <alignment horizontal="center" vertical="center" wrapText="1"/>
    </xf>
    <xf numFmtId="164" fontId="13" fillId="6" borderId="57" xfId="2" applyFont="1" applyFill="1" applyBorder="1" applyAlignment="1">
      <alignment horizontal="center" vertical="center" wrapText="1"/>
    </xf>
    <xf numFmtId="164" fontId="16" fillId="7" borderId="46" xfId="2" applyFont="1" applyFill="1" applyBorder="1" applyAlignment="1">
      <alignment horizontal="center" vertical="center" wrapText="1"/>
    </xf>
    <xf numFmtId="164" fontId="13" fillId="0" borderId="7" xfId="2" applyFont="1" applyFill="1" applyBorder="1" applyAlignment="1">
      <alignment horizontal="center" vertical="center" wrapText="1"/>
    </xf>
    <xf numFmtId="164" fontId="13" fillId="0" borderId="57" xfId="2" applyFont="1" applyFill="1" applyBorder="1" applyAlignment="1">
      <alignment horizontal="center" vertical="center" wrapText="1"/>
    </xf>
    <xf numFmtId="164" fontId="16" fillId="7" borderId="58" xfId="2" applyFont="1" applyFill="1" applyBorder="1" applyAlignment="1">
      <alignment horizontal="center" vertical="center" wrapText="1"/>
    </xf>
    <xf numFmtId="164" fontId="13" fillId="0" borderId="47" xfId="2" applyFont="1" applyFill="1" applyBorder="1" applyAlignment="1">
      <alignment horizontal="center" vertical="center" wrapText="1"/>
    </xf>
    <xf numFmtId="169" fontId="13" fillId="6" borderId="7" xfId="1" applyFont="1" applyFill="1" applyBorder="1" applyAlignment="1">
      <alignment horizontal="center" vertical="center" wrapText="1"/>
    </xf>
    <xf numFmtId="169" fontId="13" fillId="0" borderId="7" xfId="1" applyFont="1" applyFill="1" applyBorder="1" applyAlignment="1">
      <alignment horizontal="center" vertical="center" wrapText="1"/>
    </xf>
    <xf numFmtId="164" fontId="16" fillId="7" borderId="27" xfId="2" applyFont="1" applyFill="1" applyBorder="1" applyAlignment="1">
      <alignment horizontal="center" vertical="center" wrapText="1"/>
    </xf>
    <xf numFmtId="164" fontId="16" fillId="9" borderId="46" xfId="2" applyFont="1" applyFill="1" applyBorder="1" applyAlignment="1">
      <alignment horizontal="center" vertical="center" wrapText="1"/>
    </xf>
    <xf numFmtId="164" fontId="13" fillId="0" borderId="46" xfId="2" applyFont="1" applyFill="1" applyBorder="1" applyAlignment="1">
      <alignment horizontal="center" vertical="center" wrapText="1"/>
    </xf>
    <xf numFmtId="164" fontId="13" fillId="6" borderId="50" xfId="2" applyFont="1" applyFill="1" applyBorder="1" applyAlignment="1">
      <alignment horizontal="center" vertical="center" wrapText="1"/>
    </xf>
    <xf numFmtId="164" fontId="16" fillId="0" borderId="50" xfId="2" applyFont="1" applyFill="1" applyBorder="1" applyAlignment="1">
      <alignment horizontal="center" vertical="center" wrapText="1"/>
    </xf>
    <xf numFmtId="164" fontId="16" fillId="9" borderId="50" xfId="2" applyFont="1" applyFill="1" applyBorder="1" applyAlignment="1">
      <alignment horizontal="center" vertical="center" wrapText="1"/>
    </xf>
    <xf numFmtId="169" fontId="2" fillId="11" borderId="6" xfId="1" applyFont="1" applyFill="1" applyBorder="1" applyAlignment="1">
      <alignment horizontal="center" vertical="center"/>
    </xf>
    <xf numFmtId="0" fontId="2" fillId="11" borderId="0" xfId="0" applyFont="1" applyFill="1"/>
    <xf numFmtId="0" fontId="3" fillId="0" borderId="0" xfId="0" applyFont="1" applyAlignment="1">
      <alignment horizontal="left"/>
    </xf>
    <xf numFmtId="0" fontId="0" fillId="0" borderId="0" xfId="0" applyAlignment="1">
      <alignment horizontal="center"/>
    </xf>
    <xf numFmtId="0" fontId="3" fillId="17" borderId="50" xfId="0" applyFont="1" applyFill="1" applyBorder="1" applyAlignment="1">
      <alignment horizontal="center"/>
    </xf>
    <xf numFmtId="0" fontId="3" fillId="17" borderId="50" xfId="0" applyFont="1" applyFill="1" applyBorder="1" applyAlignment="1">
      <alignment horizontal="center" wrapText="1"/>
    </xf>
    <xf numFmtId="0" fontId="0" fillId="0" borderId="50" xfId="0" applyBorder="1" applyAlignment="1">
      <alignment horizontal="center"/>
    </xf>
    <xf numFmtId="169" fontId="0" fillId="0" borderId="50" xfId="1" applyFont="1" applyBorder="1"/>
    <xf numFmtId="172" fontId="0" fillId="0" borderId="50" xfId="7" applyNumberFormat="1" applyFont="1" applyBorder="1" applyAlignment="1">
      <alignment horizontal="center"/>
    </xf>
    <xf numFmtId="169" fontId="2" fillId="0" borderId="50" xfId="1" applyFont="1" applyBorder="1"/>
    <xf numFmtId="0" fontId="2" fillId="11" borderId="50" xfId="0" applyFont="1" applyFill="1" applyBorder="1" applyAlignment="1">
      <alignment horizontal="center"/>
    </xf>
    <xf numFmtId="169" fontId="2" fillId="11" borderId="50" xfId="1" applyFont="1" applyFill="1" applyBorder="1"/>
    <xf numFmtId="0" fontId="0" fillId="11" borderId="50" xfId="0" applyFill="1" applyBorder="1" applyAlignment="1">
      <alignment horizontal="center"/>
    </xf>
    <xf numFmtId="0" fontId="2" fillId="0" borderId="50" xfId="0" applyFont="1" applyBorder="1" applyAlignment="1">
      <alignment horizontal="center"/>
    </xf>
    <xf numFmtId="9" fontId="0" fillId="0" borderId="50" xfId="7" applyFont="1" applyBorder="1" applyAlignment="1">
      <alignment horizontal="center"/>
    </xf>
    <xf numFmtId="169" fontId="0" fillId="0" borderId="50" xfId="1" applyFont="1" applyFill="1" applyBorder="1"/>
    <xf numFmtId="169" fontId="2" fillId="0" borderId="50" xfId="1" applyFont="1" applyFill="1" applyBorder="1"/>
    <xf numFmtId="169" fontId="0" fillId="9" borderId="50" xfId="1" applyFont="1" applyFill="1" applyBorder="1"/>
    <xf numFmtId="169" fontId="2" fillId="9" borderId="50" xfId="1" applyFont="1" applyFill="1" applyBorder="1"/>
    <xf numFmtId="0" fontId="0" fillId="0" borderId="0" xfId="0" applyFill="1"/>
    <xf numFmtId="0" fontId="26" fillId="0" borderId="0" xfId="8" applyFont="1"/>
    <xf numFmtId="0" fontId="25" fillId="0" borderId="0" xfId="8" applyFont="1" applyAlignment="1">
      <alignment horizontal="center"/>
    </xf>
    <xf numFmtId="0" fontId="20" fillId="0" borderId="0" xfId="8" applyFont="1"/>
    <xf numFmtId="0" fontId="21" fillId="0" borderId="0" xfId="8" applyFont="1"/>
    <xf numFmtId="0" fontId="25" fillId="0" borderId="0" xfId="8" applyFont="1"/>
    <xf numFmtId="14" fontId="26" fillId="0" borderId="0" xfId="8" applyNumberFormat="1" applyFont="1" applyAlignment="1">
      <alignment horizontal="left"/>
    </xf>
    <xf numFmtId="0" fontId="21" fillId="0" borderId="0" xfId="8" applyFont="1" applyAlignment="1">
      <alignment horizontal="left" vertical="center" wrapText="1"/>
    </xf>
    <xf numFmtId="0" fontId="26" fillId="0" borderId="0" xfId="8" applyFont="1" applyBorder="1"/>
    <xf numFmtId="0" fontId="25" fillId="0" borderId="22" xfId="8" applyFont="1" applyBorder="1" applyAlignment="1">
      <alignment horizontal="center" vertical="center" wrapText="1"/>
    </xf>
    <xf numFmtId="0" fontId="25" fillId="0" borderId="0" xfId="8" applyFont="1" applyBorder="1" applyAlignment="1">
      <alignment horizontal="center" vertical="center" wrapText="1"/>
    </xf>
    <xf numFmtId="0" fontId="25" fillId="0" borderId="59" xfId="8" applyFont="1" applyBorder="1" applyAlignment="1">
      <alignment horizontal="center" vertical="center" wrapText="1"/>
    </xf>
    <xf numFmtId="0" fontId="39" fillId="0" borderId="21" xfId="0" applyFont="1" applyFill="1" applyBorder="1" applyAlignment="1">
      <alignment horizontal="center" vertical="center" wrapText="1"/>
    </xf>
    <xf numFmtId="0" fontId="39" fillId="0" borderId="15" xfId="0" applyFont="1" applyFill="1" applyBorder="1" applyAlignment="1">
      <alignment horizontal="center" vertical="center" wrapText="1"/>
    </xf>
    <xf numFmtId="166" fontId="39" fillId="0" borderId="15" xfId="0" applyNumberFormat="1" applyFont="1" applyFill="1" applyBorder="1" applyAlignment="1">
      <alignment horizontal="center" vertical="center" wrapText="1"/>
    </xf>
    <xf numFmtId="14" fontId="39" fillId="0" borderId="15" xfId="0" applyNumberFormat="1" applyFont="1" applyFill="1" applyBorder="1" applyAlignment="1">
      <alignment horizontal="center" vertical="center" wrapText="1"/>
    </xf>
    <xf numFmtId="9" fontId="39" fillId="0" borderId="15" xfId="7" applyFont="1" applyFill="1" applyBorder="1" applyAlignment="1">
      <alignment horizontal="center" vertical="center" wrapText="1"/>
    </xf>
    <xf numFmtId="0" fontId="40" fillId="0" borderId="15" xfId="8" applyNumberFormat="1" applyFont="1" applyBorder="1" applyAlignment="1">
      <alignment horizontal="center"/>
    </xf>
    <xf numFmtId="14" fontId="40" fillId="0" borderId="15" xfId="8" applyNumberFormat="1" applyFont="1" applyBorder="1" applyAlignment="1">
      <alignment horizontal="center"/>
    </xf>
    <xf numFmtId="1" fontId="40" fillId="0" borderId="15" xfId="8" applyNumberFormat="1" applyFont="1" applyBorder="1" applyAlignment="1">
      <alignment horizontal="center"/>
    </xf>
    <xf numFmtId="164" fontId="40" fillId="0" borderId="15" xfId="1" applyNumberFormat="1" applyFont="1" applyBorder="1" applyAlignment="1">
      <alignment horizontal="center"/>
    </xf>
    <xf numFmtId="164" fontId="40" fillId="0" borderId="16" xfId="1" applyNumberFormat="1" applyFont="1" applyBorder="1" applyAlignment="1">
      <alignment horizontal="center"/>
    </xf>
    <xf numFmtId="0" fontId="40" fillId="0" borderId="0" xfId="8" applyFont="1" applyBorder="1" applyAlignment="1">
      <alignment horizontal="center"/>
    </xf>
    <xf numFmtId="0" fontId="39" fillId="0" borderId="14" xfId="0" applyFont="1" applyFill="1" applyBorder="1" applyAlignment="1">
      <alignment horizontal="center" vertical="center" wrapText="1"/>
    </xf>
    <xf numFmtId="0" fontId="39" fillId="0" borderId="50" xfId="0" applyFont="1" applyFill="1" applyBorder="1" applyAlignment="1">
      <alignment horizontal="center" vertical="center" wrapText="1"/>
    </xf>
    <xf numFmtId="166" fontId="39" fillId="0" borderId="50" xfId="0" applyNumberFormat="1" applyFont="1" applyFill="1" applyBorder="1" applyAlignment="1">
      <alignment horizontal="center" vertical="center" wrapText="1"/>
    </xf>
    <xf numFmtId="14" fontId="39" fillId="0" borderId="50" xfId="0" applyNumberFormat="1" applyFont="1" applyFill="1" applyBorder="1" applyAlignment="1">
      <alignment horizontal="center" vertical="center" wrapText="1"/>
    </xf>
    <xf numFmtId="9" fontId="39" fillId="0" borderId="50" xfId="7" applyFont="1" applyFill="1" applyBorder="1" applyAlignment="1">
      <alignment horizontal="center" vertical="center" wrapText="1"/>
    </xf>
    <xf numFmtId="0" fontId="40" fillId="0" borderId="50" xfId="8" applyNumberFormat="1" applyFont="1" applyBorder="1" applyAlignment="1">
      <alignment horizontal="center"/>
    </xf>
    <xf numFmtId="14" fontId="40" fillId="0" borderId="50" xfId="8" applyNumberFormat="1" applyFont="1" applyBorder="1" applyAlignment="1">
      <alignment horizontal="center"/>
    </xf>
    <xf numFmtId="1" fontId="40" fillId="0" borderId="50" xfId="8" applyNumberFormat="1" applyFont="1" applyBorder="1" applyAlignment="1">
      <alignment horizontal="center"/>
    </xf>
    <xf numFmtId="164" fontId="40" fillId="0" borderId="50" xfId="1" applyNumberFormat="1" applyFont="1" applyBorder="1" applyAlignment="1">
      <alignment horizontal="center"/>
    </xf>
    <xf numFmtId="164" fontId="40" fillId="0" borderId="17" xfId="1" applyNumberFormat="1" applyFont="1" applyBorder="1" applyAlignment="1">
      <alignment horizontal="center"/>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166" fontId="39" fillId="0" borderId="12" xfId="0" applyNumberFormat="1" applyFont="1" applyFill="1" applyBorder="1" applyAlignment="1">
      <alignment horizontal="center" vertical="center" wrapText="1"/>
    </xf>
    <xf numFmtId="14" fontId="39" fillId="0" borderId="12" xfId="0" applyNumberFormat="1" applyFont="1" applyFill="1" applyBorder="1" applyAlignment="1">
      <alignment horizontal="center" vertical="center" wrapText="1"/>
    </xf>
    <xf numFmtId="9" fontId="39" fillId="0" borderId="12" xfId="7" applyFont="1" applyFill="1" applyBorder="1" applyAlignment="1">
      <alignment horizontal="center" vertical="center" wrapText="1"/>
    </xf>
    <xf numFmtId="0" fontId="40" fillId="0" borderId="12" xfId="8" applyNumberFormat="1" applyFont="1" applyBorder="1" applyAlignment="1">
      <alignment horizontal="center"/>
    </xf>
    <xf numFmtId="14" fontId="40" fillId="0" borderId="12" xfId="8" applyNumberFormat="1" applyFont="1" applyBorder="1" applyAlignment="1">
      <alignment horizontal="center"/>
    </xf>
    <xf numFmtId="1" fontId="40" fillId="0" borderId="12" xfId="8" applyNumberFormat="1" applyFont="1" applyBorder="1" applyAlignment="1">
      <alignment horizontal="center"/>
    </xf>
    <xf numFmtId="164" fontId="40" fillId="0" borderId="12" xfId="1" applyNumberFormat="1" applyFont="1" applyBorder="1" applyAlignment="1">
      <alignment horizontal="center"/>
    </xf>
    <xf numFmtId="164" fontId="40" fillId="0" borderId="13" xfId="1" applyNumberFormat="1" applyFont="1" applyBorder="1" applyAlignment="1">
      <alignment horizontal="center"/>
    </xf>
    <xf numFmtId="165" fontId="26" fillId="0" borderId="45" xfId="10" applyFont="1" applyBorder="1"/>
    <xf numFmtId="165" fontId="26" fillId="0" borderId="0" xfId="10" applyFont="1" applyBorder="1"/>
    <xf numFmtId="0" fontId="25" fillId="7" borderId="0" xfId="8" applyFont="1" applyFill="1" applyBorder="1" applyAlignment="1">
      <alignment horizontal="center" vertical="center" wrapText="1"/>
    </xf>
    <xf numFmtId="0" fontId="25" fillId="0" borderId="0" xfId="8" applyFont="1" applyBorder="1" applyAlignment="1">
      <alignment horizontal="center"/>
    </xf>
    <xf numFmtId="0" fontId="26" fillId="0" borderId="0" xfId="8" applyFont="1" applyAlignment="1">
      <alignment wrapText="1"/>
    </xf>
    <xf numFmtId="0" fontId="21" fillId="0" borderId="0" xfId="8" applyFont="1" applyAlignment="1">
      <alignment horizontal="left" vertical="top" wrapText="1"/>
    </xf>
    <xf numFmtId="0" fontId="26" fillId="0" borderId="0" xfId="8" applyFont="1" applyAlignment="1">
      <alignment horizontal="left" vertical="top" wrapText="1"/>
    </xf>
    <xf numFmtId="0" fontId="21" fillId="0" borderId="0" xfId="8" applyFont="1" applyAlignment="1">
      <alignment wrapText="1"/>
    </xf>
    <xf numFmtId="0" fontId="21" fillId="0" borderId="0" xfId="8" applyFont="1" applyAlignment="1"/>
    <xf numFmtId="0" fontId="26" fillId="0" borderId="0" xfId="8" applyFont="1" applyBorder="1" applyAlignment="1">
      <alignment wrapText="1"/>
    </xf>
    <xf numFmtId="167" fontId="3" fillId="11" borderId="50" xfId="0" applyNumberFormat="1" applyFont="1" applyFill="1" applyBorder="1" applyAlignment="1">
      <alignment horizontal="center"/>
    </xf>
    <xf numFmtId="0" fontId="26" fillId="0" borderId="50" xfId="8" applyFont="1" applyBorder="1"/>
    <xf numFmtId="3" fontId="26" fillId="0" borderId="50" xfId="8" applyNumberFormat="1" applyFont="1" applyBorder="1"/>
    <xf numFmtId="3" fontId="25" fillId="0" borderId="50" xfId="8" applyNumberFormat="1" applyFont="1" applyBorder="1"/>
    <xf numFmtId="172" fontId="2" fillId="11" borderId="50" xfId="7" applyNumberFormat="1" applyFont="1" applyFill="1" applyBorder="1" applyAlignment="1">
      <alignment horizontal="center"/>
    </xf>
    <xf numFmtId="10" fontId="3" fillId="0" borderId="0" xfId="0" applyNumberFormat="1" applyFont="1" applyAlignment="1">
      <alignment horizontal="left"/>
    </xf>
    <xf numFmtId="10" fontId="0" fillId="0" borderId="0" xfId="0" applyNumberFormat="1" applyAlignment="1">
      <alignment horizontal="center"/>
    </xf>
    <xf numFmtId="10" fontId="3" fillId="17" borderId="50" xfId="0" applyNumberFormat="1" applyFont="1" applyFill="1" applyBorder="1" applyAlignment="1">
      <alignment horizontal="center"/>
    </xf>
    <xf numFmtId="10" fontId="0" fillId="9" borderId="50" xfId="7" applyNumberFormat="1" applyFont="1" applyFill="1" applyBorder="1" applyAlignment="1">
      <alignment horizontal="center"/>
    </xf>
    <xf numFmtId="10" fontId="2" fillId="9" borderId="50" xfId="7" applyNumberFormat="1" applyFont="1" applyFill="1" applyBorder="1" applyAlignment="1">
      <alignment horizontal="center"/>
    </xf>
    <xf numFmtId="10" fontId="0" fillId="0" borderId="50" xfId="7" applyNumberFormat="1" applyFont="1" applyBorder="1" applyAlignment="1">
      <alignment horizontal="center"/>
    </xf>
    <xf numFmtId="10" fontId="0" fillId="0" borderId="0" xfId="0" applyNumberFormat="1"/>
    <xf numFmtId="9" fontId="3" fillId="0" borderId="0" xfId="0" applyNumberFormat="1" applyFont="1" applyAlignment="1">
      <alignment horizontal="left"/>
    </xf>
    <xf numFmtId="10" fontId="0" fillId="0" borderId="50" xfId="0" applyNumberFormat="1" applyBorder="1"/>
    <xf numFmtId="0" fontId="3" fillId="0" borderId="0" xfId="0" applyFont="1" applyAlignment="1">
      <alignment horizontal="left"/>
    </xf>
    <xf numFmtId="0" fontId="0" fillId="0" borderId="62" xfId="0" applyBorder="1"/>
    <xf numFmtId="3" fontId="0" fillId="0" borderId="62" xfId="0" applyNumberFormat="1" applyBorder="1"/>
    <xf numFmtId="166" fontId="0" fillId="0" borderId="0" xfId="1" applyNumberFormat="1" applyFont="1"/>
    <xf numFmtId="9" fontId="0" fillId="0" borderId="15" xfId="7" applyFont="1" applyBorder="1" applyAlignment="1">
      <alignment horizontal="center" vertical="center"/>
    </xf>
    <xf numFmtId="9" fontId="0" fillId="0" borderId="50" xfId="7" applyFont="1" applyBorder="1" applyAlignment="1">
      <alignment horizontal="center" vertical="center"/>
    </xf>
    <xf numFmtId="4" fontId="3" fillId="0" borderId="50" xfId="0" applyNumberFormat="1" applyFont="1" applyBorder="1"/>
    <xf numFmtId="9" fontId="0" fillId="0" borderId="50" xfId="7" applyNumberFormat="1" applyFont="1" applyBorder="1" applyAlignment="1">
      <alignment horizontal="center"/>
    </xf>
    <xf numFmtId="4" fontId="0" fillId="0" borderId="0" xfId="0" applyNumberFormat="1"/>
    <xf numFmtId="169" fontId="2" fillId="0" borderId="0" xfId="0" applyNumberFormat="1" applyFont="1" applyFill="1"/>
    <xf numFmtId="0" fontId="3" fillId="0" borderId="0" xfId="0" applyFont="1" applyAlignment="1">
      <alignment horizontal="left"/>
    </xf>
    <xf numFmtId="0" fontId="42" fillId="18" borderId="18" xfId="0" applyFont="1" applyFill="1" applyBorder="1" applyAlignment="1">
      <alignment horizontal="center" wrapText="1"/>
    </xf>
    <xf numFmtId="0" fontId="42" fillId="18" borderId="37" xfId="0" applyFont="1" applyFill="1" applyBorder="1" applyAlignment="1">
      <alignment horizontal="center" wrapText="1"/>
    </xf>
    <xf numFmtId="0" fontId="42" fillId="0" borderId="34" xfId="0" applyFont="1" applyBorder="1" applyAlignment="1">
      <alignment horizontal="center" wrapText="1"/>
    </xf>
    <xf numFmtId="0" fontId="43" fillId="0" borderId="9" xfId="0" applyFont="1" applyBorder="1" applyAlignment="1">
      <alignment horizontal="center" wrapText="1"/>
    </xf>
    <xf numFmtId="0" fontId="41" fillId="0" borderId="0" xfId="0" applyFont="1"/>
    <xf numFmtId="1" fontId="43" fillId="0" borderId="9" xfId="0" applyNumberFormat="1" applyFont="1" applyBorder="1" applyAlignment="1">
      <alignment horizontal="center" wrapText="1"/>
    </xf>
    <xf numFmtId="49" fontId="0" fillId="0" borderId="0" xfId="0" applyNumberFormat="1"/>
    <xf numFmtId="49" fontId="42" fillId="18" borderId="37" xfId="0" applyNumberFormat="1" applyFont="1" applyFill="1" applyBorder="1" applyAlignment="1">
      <alignment horizontal="center" wrapText="1"/>
    </xf>
    <xf numFmtId="49" fontId="43" fillId="0" borderId="9" xfId="0" applyNumberFormat="1" applyFont="1" applyBorder="1" applyAlignment="1">
      <alignment horizontal="center" wrapText="1"/>
    </xf>
    <xf numFmtId="49" fontId="42" fillId="0" borderId="9" xfId="0" applyNumberFormat="1" applyFont="1" applyBorder="1" applyAlignment="1">
      <alignment horizontal="center" wrapText="1"/>
    </xf>
    <xf numFmtId="4" fontId="43" fillId="0" borderId="9" xfId="0" applyNumberFormat="1" applyFont="1" applyBorder="1" applyAlignment="1">
      <alignment horizontal="center" wrapText="1"/>
    </xf>
    <xf numFmtId="4" fontId="2" fillId="0" borderId="0" xfId="0" applyNumberFormat="1" applyFont="1"/>
    <xf numFmtId="10" fontId="43" fillId="0" borderId="9" xfId="0" applyNumberFormat="1" applyFont="1" applyBorder="1" applyAlignment="1">
      <alignment horizontal="center" wrapText="1"/>
    </xf>
    <xf numFmtId="169" fontId="0" fillId="0" borderId="0" xfId="0" applyNumberFormat="1" applyFill="1"/>
    <xf numFmtId="169" fontId="3" fillId="9" borderId="63" xfId="1" applyFont="1" applyFill="1" applyBorder="1"/>
    <xf numFmtId="0" fontId="3" fillId="0" borderId="0" xfId="0" applyFont="1" applyAlignment="1">
      <alignment horizontal="left"/>
    </xf>
    <xf numFmtId="0" fontId="3" fillId="0" borderId="0" xfId="0" applyFont="1" applyAlignment="1">
      <alignment horizontal="left"/>
    </xf>
    <xf numFmtId="169" fontId="44" fillId="0" borderId="50" xfId="1" applyFont="1" applyBorder="1"/>
    <xf numFmtId="0" fontId="3" fillId="0" borderId="0" xfId="0" applyFont="1" applyAlignment="1">
      <alignment horizontal="left"/>
    </xf>
    <xf numFmtId="0" fontId="21" fillId="0" borderId="0" xfId="8" applyFont="1" applyAlignment="1">
      <alignment horizontal="left" vertical="center" wrapText="1"/>
    </xf>
    <xf numFmtId="0" fontId="21" fillId="0" borderId="0" xfId="8" applyFont="1" applyAlignment="1">
      <alignment wrapText="1"/>
    </xf>
    <xf numFmtId="9" fontId="0" fillId="0" borderId="40" xfId="7" applyFont="1" applyBorder="1" applyAlignment="1">
      <alignment horizontal="center" vertical="center"/>
    </xf>
    <xf numFmtId="9" fontId="21" fillId="0" borderId="6" xfId="0" applyNumberFormat="1" applyFont="1" applyFill="1" applyBorder="1" applyAlignment="1">
      <alignment horizontal="center" vertical="center" wrapText="1"/>
    </xf>
    <xf numFmtId="169" fontId="0" fillId="0" borderId="40" xfId="1" applyFont="1" applyBorder="1"/>
    <xf numFmtId="169" fontId="2" fillId="11" borderId="40" xfId="1" applyFont="1" applyFill="1" applyBorder="1"/>
    <xf numFmtId="10" fontId="43" fillId="0" borderId="50" xfId="0" applyNumberFormat="1" applyFont="1" applyBorder="1" applyAlignment="1">
      <alignment horizontal="center" wrapText="1"/>
    </xf>
    <xf numFmtId="9" fontId="21" fillId="7" borderId="15" xfId="0" applyNumberFormat="1" applyFont="1" applyFill="1" applyBorder="1" applyAlignment="1">
      <alignment horizontal="center" vertical="center" wrapText="1"/>
    </xf>
    <xf numFmtId="164" fontId="13" fillId="7" borderId="15" xfId="2" applyFont="1" applyFill="1" applyBorder="1" applyAlignment="1">
      <alignment horizontal="center" vertical="center" wrapText="1"/>
    </xf>
    <xf numFmtId="164" fontId="13" fillId="7" borderId="46" xfId="2" applyFont="1" applyFill="1" applyBorder="1" applyAlignment="1">
      <alignment horizontal="center" vertical="center" wrapText="1"/>
    </xf>
    <xf numFmtId="164" fontId="13" fillId="0" borderId="50" xfId="2" applyFont="1" applyFill="1" applyBorder="1" applyAlignment="1">
      <alignment horizontal="center" vertical="center" wrapText="1"/>
    </xf>
    <xf numFmtId="164" fontId="13" fillId="0" borderId="0" xfId="2" applyFont="1" applyFill="1" applyBorder="1" applyAlignment="1">
      <alignment horizontal="center" vertical="center" wrapText="1"/>
    </xf>
    <xf numFmtId="9" fontId="2" fillId="6" borderId="6" xfId="7" applyFont="1" applyFill="1" applyBorder="1" applyAlignment="1">
      <alignment horizontal="center" vertical="center" wrapText="1"/>
    </xf>
    <xf numFmtId="9" fontId="0" fillId="0" borderId="0" xfId="0" applyNumberFormat="1"/>
    <xf numFmtId="164" fontId="13" fillId="0" borderId="23" xfId="1" applyNumberFormat="1" applyFont="1" applyBorder="1" applyAlignment="1">
      <alignment horizontal="center"/>
    </xf>
    <xf numFmtId="10" fontId="2" fillId="0" borderId="50" xfId="14" applyNumberFormat="1" applyFont="1" applyFill="1" applyBorder="1" applyAlignment="1">
      <alignment horizontal="center" vertical="center" wrapText="1"/>
    </xf>
    <xf numFmtId="0" fontId="13" fillId="0" borderId="23" xfId="8" applyFont="1" applyBorder="1" applyAlignment="1">
      <alignment horizontal="center"/>
    </xf>
    <xf numFmtId="170" fontId="2" fillId="0" borderId="50" xfId="12" applyNumberFormat="1" applyFont="1" applyFill="1" applyBorder="1" applyAlignment="1">
      <alignment horizontal="center" vertical="center" wrapText="1"/>
    </xf>
    <xf numFmtId="178" fontId="2" fillId="0" borderId="50" xfId="3" applyNumberFormat="1" applyFont="1" applyFill="1" applyBorder="1" applyAlignment="1">
      <alignment vertical="center" wrapText="1"/>
    </xf>
    <xf numFmtId="178" fontId="2" fillId="0" borderId="50" xfId="3" applyNumberFormat="1" applyFont="1" applyFill="1" applyBorder="1" applyAlignment="1">
      <alignment horizontal="center" vertical="center" wrapText="1"/>
    </xf>
    <xf numFmtId="164" fontId="26" fillId="0" borderId="0" xfId="1" applyNumberFormat="1" applyFont="1"/>
    <xf numFmtId="0" fontId="26" fillId="0" borderId="64" xfId="8" applyFont="1" applyBorder="1" applyAlignment="1">
      <alignment horizontal="center" vertical="center"/>
    </xf>
    <xf numFmtId="15" fontId="2" fillId="0" borderId="50" xfId="12" applyNumberFormat="1" applyFont="1" applyFill="1" applyBorder="1" applyAlignment="1">
      <alignment horizontal="center" vertical="center" wrapText="1"/>
    </xf>
    <xf numFmtId="164" fontId="13" fillId="0" borderId="44" xfId="1" applyNumberFormat="1" applyFont="1" applyBorder="1" applyAlignment="1">
      <alignment horizontal="center"/>
    </xf>
    <xf numFmtId="3" fontId="40" fillId="0" borderId="0" xfId="8" applyNumberFormat="1" applyFont="1" applyBorder="1" applyAlignment="1">
      <alignment horizontal="center"/>
    </xf>
    <xf numFmtId="0" fontId="26" fillId="0" borderId="65" xfId="8" applyFont="1" applyBorder="1" applyAlignment="1">
      <alignment horizontal="center" vertical="center"/>
    </xf>
    <xf numFmtId="164" fontId="13" fillId="0" borderId="66" xfId="1" applyNumberFormat="1" applyFont="1" applyBorder="1" applyAlignment="1">
      <alignment horizontal="center"/>
    </xf>
    <xf numFmtId="165" fontId="26" fillId="0" borderId="13" xfId="10" applyFont="1" applyBorder="1"/>
    <xf numFmtId="164" fontId="26" fillId="0" borderId="0" xfId="1" applyNumberFormat="1" applyFont="1" applyAlignment="1">
      <alignment wrapText="1"/>
    </xf>
    <xf numFmtId="164" fontId="21" fillId="0" borderId="0" xfId="1" applyNumberFormat="1" applyFont="1" applyAlignment="1">
      <alignment wrapText="1"/>
    </xf>
    <xf numFmtId="0" fontId="26" fillId="0" borderId="69" xfId="8" applyFont="1" applyBorder="1" applyAlignment="1">
      <alignment wrapText="1"/>
    </xf>
    <xf numFmtId="4" fontId="0" fillId="0" borderId="50" xfId="0" applyNumberFormat="1" applyBorder="1"/>
    <xf numFmtId="0" fontId="0" fillId="0" borderId="70" xfId="0" applyBorder="1" applyAlignment="1">
      <alignment horizontal="center"/>
    </xf>
    <xf numFmtId="4" fontId="0" fillId="0" borderId="70" xfId="0" applyNumberFormat="1" applyBorder="1"/>
    <xf numFmtId="10" fontId="43" fillId="0" borderId="70" xfId="0" applyNumberFormat="1" applyFont="1" applyBorder="1" applyAlignment="1">
      <alignment horizontal="center" wrapText="1"/>
    </xf>
    <xf numFmtId="169" fontId="0" fillId="9" borderId="70" xfId="1" applyFont="1" applyFill="1" applyBorder="1"/>
    <xf numFmtId="0" fontId="25" fillId="0" borderId="21" xfId="5" applyNumberFormat="1" applyFont="1" applyFill="1" applyBorder="1" applyAlignment="1">
      <alignment horizontal="center" vertical="center" wrapText="1"/>
    </xf>
    <xf numFmtId="169" fontId="25" fillId="0" borderId="15" xfId="1" applyFont="1" applyFill="1" applyBorder="1" applyAlignment="1">
      <alignment horizontal="center" vertical="center" wrapText="1"/>
    </xf>
    <xf numFmtId="10" fontId="25" fillId="0" borderId="15" xfId="4" applyNumberFormat="1" applyFont="1" applyFill="1" applyBorder="1" applyAlignment="1">
      <alignment horizontal="center" vertical="center" wrapText="1"/>
    </xf>
    <xf numFmtId="169" fontId="25" fillId="0" borderId="15" xfId="4" applyNumberFormat="1" applyFont="1" applyFill="1" applyBorder="1" applyAlignment="1">
      <alignment horizontal="center" vertical="center" wrapText="1"/>
    </xf>
    <xf numFmtId="4" fontId="38" fillId="0" borderId="46" xfId="1" applyNumberFormat="1" applyFont="1" applyFill="1" applyBorder="1" applyAlignment="1">
      <alignment horizontal="center" vertical="center" wrapText="1"/>
    </xf>
    <xf numFmtId="169" fontId="25" fillId="0" borderId="16" xfId="1" applyFont="1" applyFill="1" applyBorder="1" applyAlignment="1">
      <alignment horizontal="center" vertical="center" wrapText="1"/>
    </xf>
    <xf numFmtId="0" fontId="26" fillId="19" borderId="14" xfId="5" applyNumberFormat="1" applyFont="1" applyFill="1" applyBorder="1" applyAlignment="1">
      <alignment horizontal="center" vertical="center" wrapText="1"/>
    </xf>
    <xf numFmtId="10" fontId="25" fillId="19" borderId="50" xfId="4" applyNumberFormat="1" applyFont="1" applyFill="1" applyBorder="1" applyAlignment="1">
      <alignment horizontal="center" vertical="center" wrapText="1"/>
    </xf>
    <xf numFmtId="169" fontId="25" fillId="19" borderId="50" xfId="4" applyNumberFormat="1" applyFont="1" applyFill="1" applyBorder="1" applyAlignment="1">
      <alignment horizontal="center" vertical="center" wrapText="1"/>
    </xf>
    <xf numFmtId="4" fontId="25" fillId="19" borderId="7" xfId="1" applyNumberFormat="1" applyFont="1" applyFill="1" applyBorder="1" applyAlignment="1">
      <alignment horizontal="center" vertical="center" wrapText="1"/>
    </xf>
    <xf numFmtId="4" fontId="25" fillId="19" borderId="17" xfId="1" applyNumberFormat="1" applyFont="1" applyFill="1" applyBorder="1" applyAlignment="1">
      <alignment horizontal="center" vertical="center" wrapText="1"/>
    </xf>
    <xf numFmtId="169" fontId="25" fillId="19" borderId="50" xfId="1" applyFont="1" applyFill="1" applyBorder="1" applyAlignment="1">
      <alignment horizontal="center" vertical="center" wrapText="1"/>
    </xf>
    <xf numFmtId="9" fontId="21" fillId="0" borderId="6" xfId="7" applyFont="1" applyFill="1" applyBorder="1" applyAlignment="1">
      <alignment horizontal="center" vertical="center" wrapText="1"/>
    </xf>
    <xf numFmtId="169" fontId="2" fillId="9" borderId="70" xfId="1" applyFont="1" applyFill="1" applyBorder="1"/>
    <xf numFmtId="10" fontId="0" fillId="9" borderId="70" xfId="7" applyNumberFormat="1" applyFont="1" applyFill="1" applyBorder="1" applyAlignment="1">
      <alignment horizontal="center"/>
    </xf>
    <xf numFmtId="169" fontId="0" fillId="0" borderId="70" xfId="1" applyFont="1" applyBorder="1"/>
    <xf numFmtId="0" fontId="2" fillId="11" borderId="70" xfId="0" applyFont="1" applyFill="1" applyBorder="1" applyAlignment="1">
      <alignment horizontal="center"/>
    </xf>
    <xf numFmtId="0" fontId="0" fillId="20" borderId="0" xfId="0" applyFill="1"/>
    <xf numFmtId="4" fontId="3" fillId="0" borderId="0" xfId="0" applyNumberFormat="1" applyFont="1" applyAlignment="1">
      <alignment horizontal="left"/>
    </xf>
    <xf numFmtId="4" fontId="3" fillId="17" borderId="50" xfId="0" applyNumberFormat="1" applyFont="1" applyFill="1" applyBorder="1" applyAlignment="1">
      <alignment horizontal="center"/>
    </xf>
    <xf numFmtId="4" fontId="0" fillId="9" borderId="50" xfId="1" applyNumberFormat="1" applyFont="1" applyFill="1" applyBorder="1"/>
    <xf numFmtId="4" fontId="2" fillId="9" borderId="50" xfId="1" applyNumberFormat="1" applyFont="1" applyFill="1" applyBorder="1"/>
    <xf numFmtId="4" fontId="0" fillId="0" borderId="50" xfId="1" applyNumberFormat="1" applyFont="1" applyBorder="1"/>
    <xf numFmtId="4" fontId="0" fillId="0" borderId="50" xfId="1" applyNumberFormat="1" applyFont="1" applyFill="1" applyBorder="1"/>
    <xf numFmtId="4" fontId="2" fillId="0" borderId="50" xfId="1" applyNumberFormat="1" applyFont="1" applyFill="1" applyBorder="1"/>
    <xf numFmtId="4" fontId="0" fillId="9" borderId="70" xfId="1" applyNumberFormat="1" applyFont="1" applyFill="1" applyBorder="1"/>
    <xf numFmtId="4" fontId="2" fillId="11" borderId="50" xfId="1" applyNumberFormat="1" applyFont="1" applyFill="1" applyBorder="1"/>
    <xf numFmtId="4" fontId="0" fillId="0" borderId="0" xfId="1" applyNumberFormat="1" applyFont="1"/>
    <xf numFmtId="4" fontId="2" fillId="11" borderId="50" xfId="1" applyNumberFormat="1" applyFont="1" applyFill="1" applyBorder="1" applyAlignment="1"/>
    <xf numFmtId="4" fontId="2" fillId="0" borderId="50" xfId="0" applyNumberFormat="1" applyFont="1" applyBorder="1"/>
    <xf numFmtId="4" fontId="0" fillId="0" borderId="63" xfId="0" applyNumberFormat="1" applyFill="1" applyBorder="1"/>
    <xf numFmtId="4" fontId="45" fillId="0" borderId="0" xfId="0" applyNumberFormat="1" applyFont="1"/>
    <xf numFmtId="179" fontId="45" fillId="0" borderId="0" xfId="0" applyNumberFormat="1" applyFont="1"/>
    <xf numFmtId="4" fontId="46" fillId="0" borderId="38" xfId="0" applyNumberFormat="1" applyFont="1" applyBorder="1" applyAlignment="1">
      <alignment horizontal="center" vertical="center"/>
    </xf>
    <xf numFmtId="4" fontId="46" fillId="0" borderId="22" xfId="0" applyNumberFormat="1" applyFont="1" applyBorder="1" applyAlignment="1">
      <alignment horizontal="center" vertical="center"/>
    </xf>
    <xf numFmtId="3" fontId="46" fillId="0" borderId="43" xfId="0" applyNumberFormat="1" applyFont="1" applyBorder="1" applyAlignment="1">
      <alignment horizontal="center" vertical="center"/>
    </xf>
    <xf numFmtId="4" fontId="0" fillId="0" borderId="21" xfId="0" applyNumberFormat="1" applyBorder="1"/>
    <xf numFmtId="4" fontId="45" fillId="0" borderId="15" xfId="0" applyNumberFormat="1" applyFont="1" applyBorder="1"/>
    <xf numFmtId="4" fontId="0" fillId="0" borderId="15" xfId="0" applyNumberFormat="1" applyBorder="1"/>
    <xf numFmtId="3" fontId="0" fillId="0" borderId="16" xfId="0" applyNumberFormat="1" applyBorder="1"/>
    <xf numFmtId="4" fontId="0" fillId="0" borderId="14" xfId="0" applyNumberFormat="1" applyBorder="1"/>
    <xf numFmtId="4" fontId="45" fillId="0" borderId="70" xfId="0" applyNumberFormat="1" applyFont="1" applyBorder="1"/>
    <xf numFmtId="3" fontId="0" fillId="0" borderId="71" xfId="0" applyNumberFormat="1" applyBorder="1"/>
    <xf numFmtId="4" fontId="45" fillId="11" borderId="70" xfId="0" applyNumberFormat="1" applyFont="1" applyFill="1" applyBorder="1"/>
    <xf numFmtId="4" fontId="0" fillId="0" borderId="11" xfId="0" applyNumberFormat="1" applyBorder="1"/>
    <xf numFmtId="4" fontId="45" fillId="0" borderId="12" xfId="0" applyNumberFormat="1" applyFont="1" applyBorder="1"/>
    <xf numFmtId="4" fontId="0" fillId="0" borderId="12" xfId="0" applyNumberFormat="1" applyBorder="1"/>
    <xf numFmtId="3" fontId="0" fillId="0" borderId="13" xfId="0" applyNumberFormat="1" applyBorder="1"/>
    <xf numFmtId="180" fontId="0" fillId="0" borderId="0" xfId="0" applyNumberFormat="1"/>
    <xf numFmtId="0" fontId="0" fillId="0" borderId="72" xfId="0" applyBorder="1"/>
    <xf numFmtId="0" fontId="0" fillId="0" borderId="72" xfId="0" pivotButton="1" applyBorder="1"/>
    <xf numFmtId="0" fontId="0" fillId="0" borderId="73" xfId="0" applyBorder="1"/>
    <xf numFmtId="0" fontId="0" fillId="0" borderId="74" xfId="0" applyBorder="1"/>
    <xf numFmtId="0" fontId="0" fillId="0" borderId="75" xfId="0" applyBorder="1"/>
    <xf numFmtId="0" fontId="0" fillId="0" borderId="76" xfId="0" applyBorder="1"/>
    <xf numFmtId="3" fontId="0" fillId="0" borderId="72" xfId="0" applyNumberFormat="1" applyBorder="1"/>
    <xf numFmtId="3" fontId="0" fillId="0" borderId="75" xfId="0" applyNumberFormat="1" applyBorder="1"/>
    <xf numFmtId="3" fontId="0" fillId="0" borderId="76" xfId="0" applyNumberFormat="1" applyBorder="1"/>
    <xf numFmtId="0" fontId="0" fillId="0" borderId="77" xfId="0" applyBorder="1"/>
    <xf numFmtId="3" fontId="0" fillId="0" borderId="77" xfId="0" applyNumberFormat="1" applyBorder="1"/>
    <xf numFmtId="3" fontId="0" fillId="0" borderId="78" xfId="0" applyNumberFormat="1" applyBorder="1"/>
    <xf numFmtId="3" fontId="0" fillId="0" borderId="79" xfId="0" applyNumberFormat="1" applyBorder="1"/>
    <xf numFmtId="0" fontId="4"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3" fillId="3" borderId="31" xfId="0" applyFont="1" applyFill="1" applyBorder="1" applyAlignment="1">
      <alignment horizontal="center"/>
    </xf>
    <xf numFmtId="0" fontId="3" fillId="3" borderId="32" xfId="0" applyFont="1" applyFill="1" applyBorder="1" applyAlignment="1">
      <alignment horizontal="center"/>
    </xf>
    <xf numFmtId="0" fontId="3" fillId="3" borderId="33" xfId="0" applyFont="1" applyFill="1" applyBorder="1" applyAlignment="1">
      <alignment horizontal="center"/>
    </xf>
    <xf numFmtId="9" fontId="3" fillId="3" borderId="5" xfId="7" applyFont="1" applyFill="1" applyBorder="1" applyAlignment="1">
      <alignment horizontal="center" vertical="center" wrapText="1"/>
    </xf>
    <xf numFmtId="9" fontId="3" fillId="3" borderId="8" xfId="7" applyFont="1" applyFill="1" applyBorder="1" applyAlignment="1">
      <alignment horizontal="center" vertical="center" wrapText="1"/>
    </xf>
    <xf numFmtId="9" fontId="3" fillId="3" borderId="3" xfId="7" applyFont="1" applyFill="1" applyBorder="1" applyAlignment="1">
      <alignment horizontal="center" vertical="center" wrapText="1"/>
    </xf>
    <xf numFmtId="9" fontId="3" fillId="3" borderId="9" xfId="7" applyFont="1" applyFill="1" applyBorder="1" applyAlignment="1">
      <alignment horizontal="center" vertical="center" wrapText="1"/>
    </xf>
    <xf numFmtId="9" fontId="3" fillId="3" borderId="19" xfId="7" quotePrefix="1" applyFont="1" applyFill="1" applyBorder="1" applyAlignment="1">
      <alignment horizontal="center" vertical="center"/>
    </xf>
    <xf numFmtId="9" fontId="3" fillId="3" borderId="34" xfId="7" quotePrefix="1" applyFont="1" applyFill="1" applyBorder="1" applyAlignment="1">
      <alignment horizontal="center" vertical="center"/>
    </xf>
    <xf numFmtId="0" fontId="3" fillId="3" borderId="21" xfId="0" quotePrefix="1"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1" fontId="5" fillId="0" borderId="21"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169" fontId="16" fillId="3" borderId="19" xfId="1" applyFont="1" applyFill="1" applyBorder="1" applyAlignment="1">
      <alignment horizontal="center" vertical="center" wrapText="1"/>
    </xf>
    <xf numFmtId="169" fontId="16" fillId="3" borderId="35" xfId="1"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5" xfId="0" quotePrefix="1" applyFont="1" applyFill="1" applyBorder="1" applyAlignment="1">
      <alignment horizontal="center" vertical="center" wrapText="1"/>
    </xf>
    <xf numFmtId="9" fontId="16" fillId="3" borderId="10" xfId="7" applyFont="1" applyFill="1" applyBorder="1" applyAlignment="1">
      <alignment horizontal="center" vertical="center" wrapText="1"/>
    </xf>
    <xf numFmtId="9" fontId="16" fillId="3" borderId="19" xfId="7" applyFont="1" applyFill="1" applyBorder="1" applyAlignment="1">
      <alignment horizontal="center" vertical="center" wrapText="1"/>
    </xf>
    <xf numFmtId="9" fontId="16" fillId="3" borderId="35" xfId="7" applyFont="1" applyFill="1" applyBorder="1" applyAlignment="1">
      <alignment horizontal="center" vertical="center" wrapText="1"/>
    </xf>
    <xf numFmtId="0" fontId="16" fillId="3" borderId="19" xfId="0" applyFont="1" applyFill="1" applyBorder="1" applyAlignment="1">
      <alignment horizontal="center" vertical="center" wrapText="1"/>
    </xf>
    <xf numFmtId="169" fontId="16" fillId="3" borderId="55" xfId="1" applyFont="1" applyFill="1" applyBorder="1" applyAlignment="1">
      <alignment horizontal="center" vertical="center" wrapText="1"/>
    </xf>
    <xf numFmtId="0" fontId="16" fillId="3" borderId="55" xfId="0" applyFont="1" applyFill="1" applyBorder="1" applyAlignment="1">
      <alignment horizontal="center" vertical="center" wrapText="1"/>
    </xf>
    <xf numFmtId="169" fontId="16" fillId="3" borderId="35" xfId="1" quotePrefix="1" applyFont="1" applyFill="1" applyBorder="1" applyAlignment="1">
      <alignment horizontal="center" vertical="center" wrapText="1"/>
    </xf>
    <xf numFmtId="0" fontId="3" fillId="11" borderId="36" xfId="0" applyFont="1" applyFill="1" applyBorder="1" applyAlignment="1">
      <alignment horizontal="center" vertical="center"/>
    </xf>
    <xf numFmtId="0" fontId="3" fillId="11" borderId="20" xfId="0" applyFont="1" applyFill="1" applyBorder="1" applyAlignment="1">
      <alignment horizontal="center" vertical="center"/>
    </xf>
    <xf numFmtId="0" fontId="3" fillId="11" borderId="37" xfId="0" applyFont="1" applyFill="1" applyBorder="1" applyAlignment="1">
      <alignment horizontal="center" vertical="center"/>
    </xf>
    <xf numFmtId="0" fontId="0" fillId="11" borderId="0" xfId="0" applyFill="1" applyAlignment="1">
      <alignment horizontal="center"/>
    </xf>
    <xf numFmtId="0" fontId="6" fillId="6" borderId="0" xfId="0" applyFont="1" applyFill="1" applyAlignment="1">
      <alignment horizontal="center"/>
    </xf>
    <xf numFmtId="0" fontId="33" fillId="6" borderId="0" xfId="0" applyFont="1" applyFill="1" applyAlignment="1">
      <alignment horizontal="center"/>
    </xf>
    <xf numFmtId="0" fontId="34" fillId="6" borderId="0" xfId="0" applyFont="1" applyFill="1" applyAlignment="1">
      <alignment horizontal="center"/>
    </xf>
    <xf numFmtId="167" fontId="16" fillId="3" borderId="35" xfId="0" applyNumberFormat="1" applyFont="1" applyFill="1" applyBorder="1" applyAlignment="1">
      <alignment horizontal="center" vertical="center" wrapText="1"/>
    </xf>
    <xf numFmtId="0" fontId="16" fillId="3" borderId="19" xfId="0" applyFont="1" applyFill="1" applyBorder="1" applyAlignment="1">
      <alignment horizontal="center" vertical="center" textRotation="90"/>
    </xf>
    <xf numFmtId="0" fontId="16" fillId="3" borderId="35" xfId="0" applyFont="1" applyFill="1" applyBorder="1" applyAlignment="1">
      <alignment horizontal="center" vertical="center" textRotation="90"/>
    </xf>
    <xf numFmtId="0" fontId="16" fillId="3" borderId="34" xfId="0" applyFont="1" applyFill="1" applyBorder="1" applyAlignment="1">
      <alignment horizontal="center" vertical="center" textRotation="90"/>
    </xf>
    <xf numFmtId="167" fontId="16" fillId="14" borderId="35" xfId="0" applyNumberFormat="1" applyFont="1" applyFill="1" applyBorder="1" applyAlignment="1">
      <alignment horizontal="center" vertical="center" wrapText="1"/>
    </xf>
    <xf numFmtId="0" fontId="16" fillId="3" borderId="8" xfId="0" applyFont="1" applyFill="1" applyBorder="1" applyAlignment="1">
      <alignment horizontal="center" vertical="center" textRotation="90"/>
    </xf>
    <xf numFmtId="0" fontId="16" fillId="3" borderId="10" xfId="0" applyFont="1" applyFill="1" applyBorder="1" applyAlignment="1">
      <alignment horizontal="center" vertical="center" textRotation="90"/>
    </xf>
    <xf numFmtId="0" fontId="16" fillId="3" borderId="9" xfId="0" applyFont="1" applyFill="1" applyBorder="1" applyAlignment="1">
      <alignment horizontal="center" vertical="center" textRotation="90"/>
    </xf>
    <xf numFmtId="0" fontId="18" fillId="4" borderId="36"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37" xfId="0" applyFont="1" applyFill="1" applyBorder="1" applyAlignment="1">
      <alignment horizontal="center" vertical="center" wrapText="1"/>
    </xf>
    <xf numFmtId="167" fontId="16" fillId="4" borderId="36" xfId="0" applyNumberFormat="1" applyFont="1" applyFill="1" applyBorder="1" applyAlignment="1">
      <alignment horizontal="center" vertical="center" wrapText="1"/>
    </xf>
    <xf numFmtId="167" fontId="16" fillId="4" borderId="37" xfId="0" applyNumberFormat="1" applyFont="1" applyFill="1" applyBorder="1" applyAlignment="1">
      <alignment horizontal="center" vertical="center" wrapText="1"/>
    </xf>
    <xf numFmtId="0" fontId="16" fillId="4" borderId="36" xfId="0" applyFont="1" applyFill="1" applyBorder="1" applyAlignment="1">
      <alignment horizontal="center" vertical="center"/>
    </xf>
    <xf numFmtId="0" fontId="16" fillId="4" borderId="20" xfId="0" applyFont="1" applyFill="1" applyBorder="1" applyAlignment="1">
      <alignment horizontal="center" vertical="center"/>
    </xf>
    <xf numFmtId="0" fontId="6" fillId="6" borderId="0" xfId="0" applyFont="1" applyFill="1" applyBorder="1" applyAlignment="1">
      <alignment horizontal="center" vertical="center"/>
    </xf>
    <xf numFmtId="0" fontId="19" fillId="3" borderId="19" xfId="0" applyFont="1" applyFill="1" applyBorder="1" applyAlignment="1">
      <alignment horizontal="center" vertical="center" textRotation="90" wrapText="1"/>
    </xf>
    <xf numFmtId="0" fontId="0" fillId="0" borderId="35" xfId="0" applyBorder="1" applyAlignment="1">
      <alignment textRotation="90"/>
    </xf>
    <xf numFmtId="0" fontId="16" fillId="14" borderId="19" xfId="0" applyFont="1" applyFill="1" applyBorder="1" applyAlignment="1">
      <alignment horizontal="center" vertical="center" textRotation="90"/>
    </xf>
    <xf numFmtId="0" fontId="16" fillId="14" borderId="35" xfId="0" applyFont="1" applyFill="1" applyBorder="1" applyAlignment="1">
      <alignment horizontal="center" vertical="center" textRotation="90"/>
    </xf>
    <xf numFmtId="0" fontId="16" fillId="14" borderId="34" xfId="0" applyFont="1" applyFill="1" applyBorder="1" applyAlignment="1">
      <alignment horizontal="center" vertical="center" textRotation="90"/>
    </xf>
    <xf numFmtId="0" fontId="16" fillId="3" borderId="34" xfId="0" applyFont="1" applyFill="1" applyBorder="1" applyAlignment="1">
      <alignment horizontal="center" vertical="center" wrapText="1"/>
    </xf>
    <xf numFmtId="0" fontId="19" fillId="3" borderId="5" xfId="0" quotePrefix="1" applyFont="1" applyFill="1" applyBorder="1" applyAlignment="1">
      <alignment horizontal="center" vertical="center" wrapText="1"/>
    </xf>
    <xf numFmtId="0" fontId="19" fillId="3" borderId="8" xfId="0" quotePrefix="1" applyFont="1" applyFill="1" applyBorder="1" applyAlignment="1">
      <alignment horizontal="center" vertical="center" wrapText="1"/>
    </xf>
    <xf numFmtId="167" fontId="16" fillId="14" borderId="19" xfId="0" applyNumberFormat="1" applyFont="1" applyFill="1" applyBorder="1" applyAlignment="1">
      <alignment horizontal="center" vertical="center" wrapText="1"/>
    </xf>
    <xf numFmtId="167" fontId="16" fillId="14" borderId="34" xfId="0" applyNumberFormat="1" applyFont="1" applyFill="1" applyBorder="1" applyAlignment="1">
      <alignment horizontal="center" vertical="center" wrapText="1"/>
    </xf>
    <xf numFmtId="9" fontId="16" fillId="8" borderId="19" xfId="7" applyFont="1" applyFill="1" applyBorder="1" applyAlignment="1">
      <alignment horizontal="center" vertical="center" wrapText="1"/>
    </xf>
    <xf numFmtId="9" fontId="16" fillId="8" borderId="35" xfId="7"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9" fillId="15" borderId="46" xfId="4" applyFont="1" applyFill="1" applyBorder="1" applyAlignment="1">
      <alignment horizontal="center" vertical="center" wrapText="1"/>
    </xf>
    <xf numFmtId="0" fontId="19" fillId="15" borderId="33" xfId="4" applyFont="1" applyFill="1" applyBorder="1" applyAlignment="1">
      <alignment horizontal="center" vertical="center" wrapText="1"/>
    </xf>
    <xf numFmtId="0" fontId="32" fillId="11" borderId="0" xfId="0" applyNumberFormat="1" applyFont="1" applyFill="1" applyBorder="1" applyAlignment="1">
      <alignment horizontal="center" vertical="center" wrapText="1"/>
    </xf>
    <xf numFmtId="0" fontId="35" fillId="11" borderId="0" xfId="0" applyNumberFormat="1" applyFont="1" applyFill="1" applyBorder="1" applyAlignment="1">
      <alignment horizontal="center" vertical="center" wrapText="1"/>
    </xf>
    <xf numFmtId="0" fontId="3" fillId="11" borderId="0" xfId="0" applyNumberFormat="1" applyFont="1" applyFill="1" applyBorder="1" applyAlignment="1">
      <alignment horizontal="center" vertical="center" wrapText="1"/>
    </xf>
    <xf numFmtId="0" fontId="19" fillId="15" borderId="38" xfId="5" applyFont="1" applyFill="1" applyBorder="1" applyAlignment="1">
      <alignment horizontal="center" vertical="center" textRotation="90" wrapText="1"/>
    </xf>
    <xf numFmtId="0" fontId="19" fillId="15" borderId="48" xfId="5" applyFont="1" applyFill="1" applyBorder="1" applyAlignment="1">
      <alignment horizontal="center" vertical="center" textRotation="90" wrapText="1"/>
    </xf>
    <xf numFmtId="9" fontId="16" fillId="15" borderId="22" xfId="7" applyFont="1" applyFill="1" applyBorder="1" applyAlignment="1">
      <alignment horizontal="center" vertical="center" wrapText="1"/>
    </xf>
    <xf numFmtId="9" fontId="16" fillId="15" borderId="49" xfId="7" applyFont="1" applyFill="1" applyBorder="1" applyAlignment="1">
      <alignment horizontal="center" vertical="center" wrapText="1"/>
    </xf>
    <xf numFmtId="4" fontId="19" fillId="15" borderId="22" xfId="4" applyNumberFormat="1" applyFont="1" applyFill="1" applyBorder="1" applyAlignment="1">
      <alignment horizontal="center" vertical="center" wrapText="1"/>
    </xf>
    <xf numFmtId="4" fontId="19" fillId="15" borderId="49" xfId="4" applyNumberFormat="1" applyFont="1" applyFill="1" applyBorder="1" applyAlignment="1">
      <alignment horizontal="center" vertical="center" wrapText="1"/>
    </xf>
    <xf numFmtId="0" fontId="19" fillId="15" borderId="22" xfId="4" applyFont="1" applyFill="1" applyBorder="1" applyAlignment="1">
      <alignment horizontal="center" vertical="center" wrapText="1"/>
    </xf>
    <xf numFmtId="0" fontId="19" fillId="15" borderId="49" xfId="4" applyFont="1" applyFill="1" applyBorder="1" applyAlignment="1">
      <alignment horizontal="center" vertical="center" wrapText="1"/>
    </xf>
    <xf numFmtId="0" fontId="19" fillId="15" borderId="43" xfId="4" applyFont="1" applyFill="1" applyBorder="1" applyAlignment="1">
      <alignment horizontal="center" vertical="center" wrapText="1"/>
    </xf>
    <xf numFmtId="0" fontId="19" fillId="15" borderId="45" xfId="4" applyFont="1" applyFill="1" applyBorder="1" applyAlignment="1">
      <alignment horizontal="center" vertical="center" wrapText="1"/>
    </xf>
    <xf numFmtId="0" fontId="19" fillId="3" borderId="38" xfId="5" applyFont="1" applyFill="1" applyBorder="1" applyAlignment="1">
      <alignment horizontal="center" vertical="center" textRotation="90" wrapText="1"/>
    </xf>
    <xf numFmtId="0" fontId="19" fillId="3" borderId="39" xfId="5" applyFont="1" applyFill="1" applyBorder="1" applyAlignment="1">
      <alignment horizontal="center" vertical="center" textRotation="90" wrapText="1"/>
    </xf>
    <xf numFmtId="0" fontId="19" fillId="3" borderId="48" xfId="5" applyFont="1" applyFill="1" applyBorder="1" applyAlignment="1">
      <alignment horizontal="center" vertical="center" textRotation="90" wrapText="1"/>
    </xf>
    <xf numFmtId="9" fontId="16" fillId="3" borderId="22" xfId="7" applyFont="1" applyFill="1" applyBorder="1" applyAlignment="1">
      <alignment horizontal="center" vertical="center" wrapText="1"/>
    </xf>
    <xf numFmtId="9" fontId="16" fillId="3" borderId="26" xfId="7" applyFont="1" applyFill="1" applyBorder="1" applyAlignment="1">
      <alignment horizontal="center" vertical="center" wrapText="1"/>
    </xf>
    <xf numFmtId="9" fontId="16" fillId="3" borderId="49" xfId="7" applyFont="1" applyFill="1" applyBorder="1" applyAlignment="1">
      <alignment horizontal="center" vertical="center" wrapText="1"/>
    </xf>
    <xf numFmtId="4" fontId="19" fillId="3" borderId="24" xfId="4" applyNumberFormat="1" applyFont="1" applyFill="1" applyBorder="1" applyAlignment="1">
      <alignment horizontal="center" vertical="center" wrapText="1"/>
    </xf>
    <xf numFmtId="4" fontId="19" fillId="3" borderId="49" xfId="4" applyNumberFormat="1" applyFont="1" applyFill="1" applyBorder="1" applyAlignment="1">
      <alignment horizontal="center" vertical="center" wrapText="1"/>
    </xf>
    <xf numFmtId="171" fontId="16" fillId="3" borderId="22" xfId="1" applyNumberFormat="1" applyFont="1" applyFill="1" applyBorder="1" applyAlignment="1">
      <alignment horizontal="center" vertical="center" textRotation="90"/>
    </xf>
    <xf numFmtId="171" fontId="16" fillId="3" borderId="26" xfId="1" applyNumberFormat="1" applyFont="1" applyFill="1" applyBorder="1" applyAlignment="1">
      <alignment horizontal="center" vertical="center" textRotation="90"/>
    </xf>
    <xf numFmtId="171" fontId="16" fillId="3" borderId="49" xfId="1" applyNumberFormat="1" applyFont="1" applyFill="1" applyBorder="1" applyAlignment="1">
      <alignment horizontal="center" vertical="center" textRotation="90"/>
    </xf>
    <xf numFmtId="0" fontId="16" fillId="3" borderId="22" xfId="0" applyFont="1" applyFill="1" applyBorder="1" applyAlignment="1">
      <alignment horizontal="center" vertical="center" textRotation="90" wrapText="1"/>
    </xf>
    <xf numFmtId="0" fontId="16" fillId="3" borderId="26" xfId="0" applyFont="1" applyFill="1" applyBorder="1" applyAlignment="1">
      <alignment horizontal="center" vertical="center" textRotation="90" wrapText="1"/>
    </xf>
    <xf numFmtId="0" fontId="16" fillId="3" borderId="49" xfId="0" applyFont="1" applyFill="1" applyBorder="1" applyAlignment="1">
      <alignment horizontal="center" vertical="center" textRotation="90" wrapText="1"/>
    </xf>
    <xf numFmtId="0" fontId="3" fillId="16" borderId="30" xfId="4" applyFont="1" applyFill="1" applyBorder="1" applyAlignment="1">
      <alignment horizontal="center" vertical="center" wrapText="1"/>
    </xf>
    <xf numFmtId="0" fontId="3" fillId="16" borderId="45" xfId="4" applyFont="1" applyFill="1" applyBorder="1" applyAlignment="1">
      <alignment horizontal="center" vertical="center" wrapText="1"/>
    </xf>
    <xf numFmtId="0" fontId="19" fillId="12" borderId="24" xfId="4" applyFont="1" applyFill="1" applyBorder="1" applyAlignment="1">
      <alignment horizontal="center" vertical="center" wrapText="1"/>
    </xf>
    <xf numFmtId="0" fontId="19" fillId="12" borderId="49" xfId="4" applyFont="1" applyFill="1" applyBorder="1" applyAlignment="1">
      <alignment horizontal="center" vertical="center" wrapText="1"/>
    </xf>
    <xf numFmtId="0" fontId="19" fillId="3" borderId="24" xfId="4" applyFont="1" applyFill="1" applyBorder="1" applyAlignment="1">
      <alignment horizontal="center" vertical="center" wrapText="1"/>
    </xf>
    <xf numFmtId="0" fontId="19" fillId="3" borderId="49" xfId="4" applyFont="1" applyFill="1" applyBorder="1" applyAlignment="1">
      <alignment horizontal="center" vertical="center" wrapText="1"/>
    </xf>
    <xf numFmtId="0" fontId="3" fillId="0" borderId="0" xfId="0" applyFont="1" applyAlignment="1">
      <alignment horizontal="left"/>
    </xf>
    <xf numFmtId="0" fontId="21" fillId="0" borderId="0" xfId="8" applyFont="1" applyAlignment="1">
      <alignment horizontal="left" wrapText="1"/>
    </xf>
    <xf numFmtId="0" fontId="20" fillId="0" borderId="0" xfId="8" applyFont="1"/>
    <xf numFmtId="0" fontId="20" fillId="0" borderId="0" xfId="8" applyFont="1" applyAlignment="1">
      <alignment horizontal="left" vertical="top" wrapText="1"/>
    </xf>
    <xf numFmtId="0" fontId="21" fillId="0" borderId="0" xfId="8" applyFont="1" applyAlignment="1">
      <alignment wrapText="1"/>
    </xf>
    <xf numFmtId="0" fontId="21" fillId="0" borderId="0" xfId="8" applyFont="1" applyAlignment="1">
      <alignment horizontal="left" vertical="center" wrapText="1"/>
    </xf>
    <xf numFmtId="0" fontId="21" fillId="0" borderId="0" xfId="8" applyFont="1" applyAlignment="1">
      <alignment horizontal="right" wrapText="1"/>
    </xf>
    <xf numFmtId="0" fontId="21" fillId="0" borderId="0" xfId="8" applyFont="1" applyAlignment="1">
      <alignment horizontal="left"/>
    </xf>
    <xf numFmtId="0" fontId="25" fillId="0" borderId="38" xfId="8" applyFont="1" applyBorder="1" applyAlignment="1">
      <alignment horizontal="center" vertical="center" wrapText="1"/>
    </xf>
    <xf numFmtId="0" fontId="25" fillId="0" borderId="39" xfId="8" applyFont="1" applyBorder="1" applyAlignment="1">
      <alignment horizontal="center" vertical="center" wrapText="1"/>
    </xf>
    <xf numFmtId="0" fontId="25" fillId="0" borderId="22" xfId="8" applyFont="1" applyBorder="1" applyAlignment="1">
      <alignment horizontal="center" vertical="center" wrapText="1"/>
    </xf>
    <xf numFmtId="0" fontId="25" fillId="0" borderId="59" xfId="8" applyFont="1" applyBorder="1" applyAlignment="1">
      <alignment horizontal="center" vertical="center" wrapText="1"/>
    </xf>
    <xf numFmtId="0" fontId="25" fillId="11" borderId="22" xfId="8" applyFont="1" applyFill="1" applyBorder="1" applyAlignment="1">
      <alignment horizontal="center" vertical="center" wrapText="1"/>
    </xf>
    <xf numFmtId="0" fontId="25" fillId="11" borderId="59" xfId="8" applyFont="1" applyFill="1" applyBorder="1" applyAlignment="1">
      <alignment horizontal="center" vertical="center" wrapText="1"/>
    </xf>
    <xf numFmtId="0" fontId="25" fillId="0" borderId="43" xfId="8" applyFont="1" applyBorder="1" applyAlignment="1">
      <alignment horizontal="center" vertical="center" wrapText="1"/>
    </xf>
    <xf numFmtId="0" fontId="25" fillId="0" borderId="60" xfId="8" applyFont="1" applyBorder="1" applyAlignment="1">
      <alignment horizontal="center" vertical="center" wrapText="1"/>
    </xf>
    <xf numFmtId="164" fontId="40" fillId="0" borderId="36" xfId="1" applyNumberFormat="1" applyFont="1" applyBorder="1" applyAlignment="1">
      <alignment horizontal="center"/>
    </xf>
    <xf numFmtId="164" fontId="40" fillId="0" borderId="20" xfId="1" applyNumberFormat="1" applyFont="1" applyBorder="1" applyAlignment="1">
      <alignment horizontal="center"/>
    </xf>
    <xf numFmtId="164" fontId="40" fillId="0" borderId="37" xfId="1" applyNumberFormat="1" applyFont="1" applyBorder="1" applyAlignment="1">
      <alignment horizontal="center"/>
    </xf>
    <xf numFmtId="0" fontId="20" fillId="0" borderId="3" xfId="8" applyFont="1" applyBorder="1" applyAlignment="1">
      <alignment horizontal="right" vertical="center"/>
    </xf>
    <xf numFmtId="0" fontId="20" fillId="0" borderId="4" xfId="8" applyFont="1" applyBorder="1" applyAlignment="1">
      <alignment horizontal="right" vertical="center"/>
    </xf>
    <xf numFmtId="0" fontId="20" fillId="0" borderId="61" xfId="8" applyFont="1" applyBorder="1" applyAlignment="1">
      <alignment horizontal="right" vertical="center"/>
    </xf>
    <xf numFmtId="0" fontId="25" fillId="0" borderId="0" xfId="8" applyFont="1" applyAlignment="1">
      <alignment horizontal="center"/>
    </xf>
    <xf numFmtId="0" fontId="20" fillId="0" borderId="0" xfId="8" applyFont="1" applyAlignment="1">
      <alignment horizontal="left"/>
    </xf>
    <xf numFmtId="0" fontId="25" fillId="0" borderId="48" xfId="8" applyFont="1" applyBorder="1" applyAlignment="1">
      <alignment horizontal="center" vertical="center" wrapText="1"/>
    </xf>
    <xf numFmtId="0" fontId="25" fillId="0" borderId="49" xfId="8" applyFont="1" applyBorder="1" applyAlignment="1">
      <alignment horizontal="center" vertical="center" wrapText="1"/>
    </xf>
    <xf numFmtId="164" fontId="25" fillId="11" borderId="22" xfId="1" applyNumberFormat="1" applyFont="1" applyFill="1" applyBorder="1" applyAlignment="1">
      <alignment horizontal="center" vertical="center" wrapText="1"/>
    </xf>
    <xf numFmtId="164" fontId="25" fillId="11" borderId="49" xfId="1" applyNumberFormat="1" applyFont="1" applyFill="1" applyBorder="1" applyAlignment="1">
      <alignment horizontal="center" vertical="center" wrapText="1"/>
    </xf>
    <xf numFmtId="0" fontId="25" fillId="0" borderId="45" xfId="8" applyFont="1" applyBorder="1" applyAlignment="1">
      <alignment horizontal="center" vertical="center" wrapText="1"/>
    </xf>
    <xf numFmtId="0" fontId="20" fillId="0" borderId="67" xfId="8" applyFont="1" applyBorder="1" applyAlignment="1">
      <alignment horizontal="right" vertical="center"/>
    </xf>
    <xf numFmtId="0" fontId="20" fillId="0" borderId="68" xfId="8" applyFont="1" applyBorder="1" applyAlignment="1">
      <alignment horizontal="right" vertical="center"/>
    </xf>
    <xf numFmtId="0" fontId="20" fillId="0" borderId="42" xfId="8" applyFont="1" applyBorder="1" applyAlignment="1">
      <alignment horizontal="right" vertical="center"/>
    </xf>
    <xf numFmtId="0" fontId="21" fillId="0" borderId="0" xfId="8" applyFont="1" applyAlignment="1">
      <alignment horizontal="center" wrapText="1"/>
    </xf>
    <xf numFmtId="0" fontId="21" fillId="0" borderId="0" xfId="8" applyFont="1" applyAlignment="1">
      <alignment horizontal="center" vertical="center" wrapText="1"/>
    </xf>
    <xf numFmtId="15" fontId="0" fillId="0" borderId="36" xfId="0" applyNumberFormat="1" applyBorder="1" applyAlignment="1">
      <alignment horizontal="center"/>
    </xf>
    <xf numFmtId="15" fontId="0" fillId="0" borderId="20" xfId="0" applyNumberFormat="1" applyBorder="1" applyAlignment="1">
      <alignment horizontal="center"/>
    </xf>
    <xf numFmtId="15" fontId="0" fillId="0" borderId="37" xfId="0" applyNumberFormat="1" applyBorder="1" applyAlignment="1">
      <alignment horizontal="center"/>
    </xf>
  </cellXfs>
  <cellStyles count="15">
    <cellStyle name="Millares" xfId="1" builtinId="3"/>
    <cellStyle name="Millares_Libro2" xfId="2" xr:uid="{00000000-0005-0000-0000-000001000000}"/>
    <cellStyle name="Moneda" xfId="3" builtinId="4"/>
    <cellStyle name="Moneda 2" xfId="10" xr:uid="{00000000-0005-0000-0000-000003000000}"/>
    <cellStyle name="Moneda 2 2" xfId="13" xr:uid="{00000000-0005-0000-0000-000004000000}"/>
    <cellStyle name="Normal" xfId="0" builtinId="0"/>
    <cellStyle name="Normal 2" xfId="8" xr:uid="{00000000-0005-0000-0000-000006000000}"/>
    <cellStyle name="Normal 2 10" xfId="11" xr:uid="{00000000-0005-0000-0000-000007000000}"/>
    <cellStyle name="Normal 2 2" xfId="4" xr:uid="{00000000-0005-0000-0000-000008000000}"/>
    <cellStyle name="Normal 3" xfId="5" xr:uid="{00000000-0005-0000-0000-000009000000}"/>
    <cellStyle name="Normal 4" xfId="9" xr:uid="{00000000-0005-0000-0000-00000A000000}"/>
    <cellStyle name="Normal 68 2" xfId="12" xr:uid="{00000000-0005-0000-0000-00000B000000}"/>
    <cellStyle name="Normal_Los 100 Grupos Tramos - 4 ABR 2005" xfId="6" xr:uid="{00000000-0005-0000-0000-00000C000000}"/>
    <cellStyle name="Porcentaje" xfId="7" builtinId="5"/>
    <cellStyle name="Porcentaje 2" xfId="14" xr:uid="{00000000-0005-0000-0000-00000E000000}"/>
  </cellStyles>
  <dxfs count="579">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ill>
        <patternFill>
          <bgColor theme="9" tint="-0.24994659260841701"/>
        </patternFill>
      </fill>
    </dxf>
    <dxf>
      <font>
        <b/>
        <i val="0"/>
        <condense val="0"/>
        <extend val="0"/>
        <color indexed="12"/>
      </font>
      <fill>
        <patternFill>
          <bgColor indexed="44"/>
        </patternFill>
      </fill>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b val="0"/>
        <i val="0"/>
        <strike val="0"/>
        <color indexed="8"/>
      </font>
      <fill>
        <patternFill>
          <bgColor indexed="22"/>
        </patternFill>
      </fill>
      <border>
        <top style="dotted">
          <color indexed="64"/>
        </top>
        <bottom style="dotted">
          <color indexed="64"/>
        </bottom>
      </border>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2"/>
      </font>
      <fill>
        <patternFill>
          <bgColor indexed="44"/>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0</xdr:rowOff>
        </xdr:from>
        <xdr:to>
          <xdr:col>1</xdr:col>
          <xdr:colOff>0</xdr:colOff>
          <xdr:row>2</xdr:row>
          <xdr:rowOff>0</xdr:rowOff>
        </xdr:to>
        <xdr:sp macro="" textlink="">
          <xdr:nvSpPr>
            <xdr:cNvPr id="1058" name="Button 34" descr="No. Propuestas" hidden="1">
              <a:extLst>
                <a:ext uri="{63B3BB69-23CF-44E3-9099-C40C66FF867C}">
                  <a14:compatExt spid="_x0000_s1058"/>
                </a:ext>
                <a:ext uri="{FF2B5EF4-FFF2-40B4-BE49-F238E27FC236}">
                  <a16:creationId xmlns:a16="http://schemas.microsoft.com/office/drawing/2014/main" id="{00000000-0008-0000-0500-00002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000" b="0" i="0" u="none" strike="noStrike" baseline="0">
                  <a:solidFill>
                    <a:srgbClr val="000000"/>
                  </a:solidFill>
                  <a:latin typeface="Arial"/>
                  <a:cs typeface="Arial"/>
                </a:rPr>
                <a:t>No. Propuestas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2</xdr:row>
          <xdr:rowOff>114300</xdr:rowOff>
        </xdr:from>
        <xdr:to>
          <xdr:col>1</xdr:col>
          <xdr:colOff>628650</xdr:colOff>
          <xdr:row>4</xdr:row>
          <xdr:rowOff>19050</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800" b="0" i="0" u="none" strike="noStrike" baseline="0">
                  <a:solidFill>
                    <a:srgbClr val="000000"/>
                  </a:solidFill>
                  <a:latin typeface="Arial"/>
                  <a:cs typeface="Arial"/>
                </a:rPr>
                <a:t>No. Propuestas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2</xdr:row>
          <xdr:rowOff>114300</xdr:rowOff>
        </xdr:from>
        <xdr:to>
          <xdr:col>1</xdr:col>
          <xdr:colOff>628650</xdr:colOff>
          <xdr:row>4</xdr:row>
          <xdr:rowOff>19050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800" b="0" i="0" u="none" strike="noStrike" baseline="0">
                  <a:solidFill>
                    <a:srgbClr val="000000"/>
                  </a:solidFill>
                  <a:latin typeface="Arial"/>
                  <a:cs typeface="Arial"/>
                </a:rPr>
                <a:t>No. Propuestas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2</xdr:row>
          <xdr:rowOff>114300</xdr:rowOff>
        </xdr:from>
        <xdr:to>
          <xdr:col>1</xdr:col>
          <xdr:colOff>628650</xdr:colOff>
          <xdr:row>4</xdr:row>
          <xdr:rowOff>19050</xdr:rowOff>
        </xdr:to>
        <xdr:sp macro="" textlink="">
          <xdr:nvSpPr>
            <xdr:cNvPr id="30721" name="Button 1" hidden="1">
              <a:extLst>
                <a:ext uri="{63B3BB69-23CF-44E3-9099-C40C66FF867C}">
                  <a14:compatExt spid="_x0000_s30721"/>
                </a:ext>
                <a:ext uri="{FF2B5EF4-FFF2-40B4-BE49-F238E27FC236}">
                  <a16:creationId xmlns:a16="http://schemas.microsoft.com/office/drawing/2014/main" id="{00000000-0008-0000-0800-000001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800" b="0" i="0" u="none" strike="noStrike" baseline="0">
                  <a:solidFill>
                    <a:srgbClr val="000000"/>
                  </a:solidFill>
                  <a:latin typeface="Arial"/>
                  <a:cs typeface="Arial"/>
                </a:rPr>
                <a:t>No. Propuestas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2</xdr:row>
          <xdr:rowOff>114300</xdr:rowOff>
        </xdr:from>
        <xdr:to>
          <xdr:col>1</xdr:col>
          <xdr:colOff>628650</xdr:colOff>
          <xdr:row>4</xdr:row>
          <xdr:rowOff>19050</xdr:rowOff>
        </xdr:to>
        <xdr:sp macro="" textlink="">
          <xdr:nvSpPr>
            <xdr:cNvPr id="32769" name="Button 1" hidden="1">
              <a:extLst>
                <a:ext uri="{63B3BB69-23CF-44E3-9099-C40C66FF867C}">
                  <a14:compatExt spid="_x0000_s32769"/>
                </a:ext>
                <a:ext uri="{FF2B5EF4-FFF2-40B4-BE49-F238E27FC236}">
                  <a16:creationId xmlns:a16="http://schemas.microsoft.com/office/drawing/2014/main" id="{00000000-0008-0000-0900-000001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800" b="0" i="0" u="none" strike="noStrike" baseline="0">
                  <a:solidFill>
                    <a:srgbClr val="000000"/>
                  </a:solidFill>
                  <a:latin typeface="Arial"/>
                  <a:cs typeface="Arial"/>
                </a:rPr>
                <a:t>No. Propuestas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2</xdr:row>
          <xdr:rowOff>114300</xdr:rowOff>
        </xdr:from>
        <xdr:to>
          <xdr:col>1</xdr:col>
          <xdr:colOff>628650</xdr:colOff>
          <xdr:row>4</xdr:row>
          <xdr:rowOff>19050</xdr:rowOff>
        </xdr:to>
        <xdr:sp macro="" textlink="">
          <xdr:nvSpPr>
            <xdr:cNvPr id="34817" name="Button 1" hidden="1">
              <a:extLst>
                <a:ext uri="{63B3BB69-23CF-44E3-9099-C40C66FF867C}">
                  <a14:compatExt spid="_x0000_s34817"/>
                </a:ext>
                <a:ext uri="{FF2B5EF4-FFF2-40B4-BE49-F238E27FC236}">
                  <a16:creationId xmlns:a16="http://schemas.microsoft.com/office/drawing/2014/main" id="{00000000-0008-0000-0A00-0000018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800" b="0" i="0" u="none" strike="noStrike" baseline="0">
                  <a:solidFill>
                    <a:srgbClr val="000000"/>
                  </a:solidFill>
                  <a:latin typeface="Arial"/>
                  <a:cs typeface="Arial"/>
                </a:rPr>
                <a:t>No. Propuestas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2</xdr:row>
          <xdr:rowOff>114300</xdr:rowOff>
        </xdr:from>
        <xdr:to>
          <xdr:col>1</xdr:col>
          <xdr:colOff>628650</xdr:colOff>
          <xdr:row>4</xdr:row>
          <xdr:rowOff>19050</xdr:rowOff>
        </xdr:to>
        <xdr:sp macro="" textlink="">
          <xdr:nvSpPr>
            <xdr:cNvPr id="8202" name="Button 10" hidden="1">
              <a:extLst>
                <a:ext uri="{63B3BB69-23CF-44E3-9099-C40C66FF867C}">
                  <a14:compatExt spid="_x0000_s8202"/>
                </a:ext>
                <a:ext uri="{FF2B5EF4-FFF2-40B4-BE49-F238E27FC236}">
                  <a16:creationId xmlns:a16="http://schemas.microsoft.com/office/drawing/2014/main" id="{00000000-0008-0000-0B00-00000A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800" b="0" i="0" u="none" strike="noStrike" baseline="0">
                  <a:solidFill>
                    <a:srgbClr val="000000"/>
                  </a:solidFill>
                  <a:latin typeface="Arial"/>
                  <a:cs typeface="Arial"/>
                </a:rPr>
                <a:t>No. Propuestas</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gallego" refreshedDate="41829.634639004631" createdVersion="3" refreshedVersion="3" minRefreshableVersion="3" recordCount="942" xr:uid="{00000000-000A-0000-FFFF-FFFF00000000}">
  <cacheSource type="worksheet">
    <worksheetSource ref="A1:G943" sheet="BD"/>
  </cacheSource>
  <cacheFields count="7">
    <cacheField name="PROPONENTE" numFmtId="0">
      <sharedItems containsBlank="1" count="35">
        <m/>
        <s v="CONSTRUCCIONES RUBAU S.A. SUCURSAL COLOMBIA"/>
        <s v="ITAC CONSTRUCCIONES LTDA"/>
        <s v="SP INGENIEROS S.A.S."/>
        <s v="MOVITIERRA CONSTRUCCIONES S.A"/>
        <s v="CONSTRUCIONES TECNIFICADAS S.A-CONSTRUCTEC S.A"/>
        <s v="ARQUITECTOS E INGENIEROS ASOCIADOS S.A AIA S.A"/>
        <s v="GISAICO S.A"/>
        <s v="MURCIA MURCIA S.A"/>
        <s v="CI GRODCO S EN CA INGENIEROS CIVILES"/>
        <s v="SYM INGENIERIA SAS"/>
        <s v="GAICO INGENIEROS CONSTRUCTORES S.A."/>
        <s v="ALVARADO Y DURING LIMITADA"/>
        <s v="CSS CONSTRUCTORES S.A."/>
        <s v="CASS CONSTRUCTORES &amp; CIA S CA"/>
        <s v="SOLARTE NACIONAL DE CONSTRUCCIONES SAS"/>
        <s v="ESTYMA ESTUDIOS Y MANEJOS SOCIEDAD ANONIMA"/>
        <s v="LATINOAMERICANA DE CONSTRUCCIONES S.A"/>
        <s v="PUENTES Y TORONES SAS"/>
        <s v="CONSTRUCIONES CIVILES S.A"/>
        <s v="ARQUITECTURAS Y CONCRETOS SAS"/>
        <s v="SAINC INGENIEROS CONSTRUCTORES S.A"/>
        <s v="CONCRETOS Y ASFALTOS S.A"/>
        <s v="PROMOTORA NACIONAL DE COPNSTRUCIONES SAS-PRONACON"/>
        <s v="INGENIERIA DE VIAS S.A"/>
        <s v="CONCREARMADO LTDA"/>
        <s v="INSOLUX DE MEXICO S.A. DE C.V"/>
        <s v="ALCA INGENIERIA SAS"/>
        <s v="INFERCAL S.A"/>
        <s v="CONSTRUVIAS DE COLOMBIA S.A-CONSTRUVICOL"/>
        <s v="INSOLUX CORSAN" u="1"/>
        <s v="PROMOTOARA NACIONAL DE COPNSTRUCIONES SAS-PRONACON" u="1"/>
        <s v="SYM INGENIERIA S.A.S" u="1"/>
        <s v="ARQUITECTURASY CONCRETOS SAS" u="1"/>
        <s v="CONCRETOS Y ASFALTOS S.A CONASFALTOS" u="1"/>
      </sharedItems>
    </cacheField>
    <cacheField name="ACTIVO CORRIENTE" numFmtId="0">
      <sharedItems containsString="0" containsBlank="1" containsNumber="1" minValue="1609023765" maxValue="390585578000"/>
    </cacheField>
    <cacheField name="ACTIVO TOTAL" numFmtId="0">
      <sharedItems containsString="0" containsBlank="1" containsNumber="1" minValue="1757549581" maxValue="1293992515000"/>
    </cacheField>
    <cacheField name="PASIVO CORRIENTE" numFmtId="0">
      <sharedItems containsString="0" containsBlank="1" containsNumber="1" minValue="48037506" maxValue="201032930288.93158"/>
    </cacheField>
    <cacheField name="PASIVO TOTAL" numFmtId="0">
      <sharedItems containsString="0" containsBlank="1" containsNumber="1" minValue="526208388" maxValue="458536312000"/>
    </cacheField>
    <cacheField name="UTILIDAD OPERACIONAL" numFmtId="0">
      <sharedItems containsString="0" containsBlank="1" containsNumber="1" minValue="-14230404751" maxValue="86087464000"/>
    </cacheField>
    <cacheField name="GASTOS DE INTERESES" numFmtId="0">
      <sharedItems containsString="0" containsBlank="1" containsNumber="1" minValue="0" maxValue="66479708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2">
  <r>
    <x v="0"/>
    <m/>
    <m/>
    <m/>
    <m/>
    <m/>
    <m/>
  </r>
  <r>
    <x v="0"/>
    <m/>
    <m/>
    <m/>
    <m/>
    <m/>
    <m/>
  </r>
  <r>
    <x v="1"/>
    <n v="274336831762"/>
    <n v="422386708248"/>
    <n v="196168771563"/>
    <n v="240254359938"/>
    <n v="8660764282"/>
    <n v="139146952"/>
  </r>
  <r>
    <x v="2"/>
    <n v="7660453740"/>
    <n v="9656905650"/>
    <n v="2251809854"/>
    <n v="5705797909"/>
    <n v="2013666089"/>
    <n v="33270315"/>
  </r>
  <r>
    <x v="3"/>
    <n v="109963135998"/>
    <n v="194658823276"/>
    <n v="33868744624"/>
    <n v="56422374110"/>
    <n v="10626481411"/>
    <n v="1084847252"/>
  </r>
  <r>
    <x v="4"/>
    <n v="9344296449"/>
    <n v="17069693381"/>
    <n v="4367937448"/>
    <n v="7366679876"/>
    <n v="982277801"/>
    <n v="94224962"/>
  </r>
  <r>
    <x v="5"/>
    <n v="7709970314"/>
    <n v="14873774436"/>
    <n v="2942770825"/>
    <n v="8922846565"/>
    <n v="167091979"/>
    <n v="0"/>
  </r>
  <r>
    <x v="6"/>
    <n v="172253940999"/>
    <n v="278709576450"/>
    <n v="152442052077"/>
    <n v="172177727994"/>
    <n v="4493766000"/>
    <n v="4002074000"/>
  </r>
  <r>
    <x v="7"/>
    <n v="28571231000"/>
    <n v="49659256000"/>
    <n v="3865361000"/>
    <n v="7865361000"/>
    <n v="4971083000"/>
    <n v="29756000"/>
  </r>
  <r>
    <x v="8"/>
    <n v="25719760354"/>
    <n v="67889621290"/>
    <n v="11307852045"/>
    <n v="34957437074"/>
    <n v="3303563447"/>
    <n v="742574420"/>
  </r>
  <r>
    <x v="9"/>
    <n v="206578272000"/>
    <n v="256691877000"/>
    <n v="80040795000"/>
    <n v="127472571000"/>
    <n v="10360224000"/>
    <n v="4944965000"/>
  </r>
  <r>
    <x v="10"/>
    <n v="1946412532"/>
    <n v="3174237780"/>
    <n v="48037506"/>
    <n v="1659778547"/>
    <n v="132823340"/>
    <n v="1292140"/>
  </r>
  <r>
    <x v="11"/>
    <n v="34449244000"/>
    <n v="71078556000"/>
    <n v="9164733000"/>
    <n v="33465496000"/>
    <n v="2766860000"/>
    <n v="1078754000"/>
  </r>
  <r>
    <x v="12"/>
    <n v="1958983153"/>
    <n v="2209249953"/>
    <n v="1678651579"/>
    <n v="2154766964"/>
    <n v="-318241602"/>
    <n v="47328"/>
  </r>
  <r>
    <x v="13"/>
    <n v="390585578000"/>
    <n v="1293992515000"/>
    <n v="105814899000"/>
    <n v="458536312000"/>
    <n v="86087464000"/>
    <n v="6198123000"/>
  </r>
  <r>
    <x v="14"/>
    <n v="161777237000"/>
    <n v="353627728000"/>
    <n v="66332264000"/>
    <n v="242848614000"/>
    <n v="13374201000"/>
    <n v="4204241000"/>
  </r>
  <r>
    <x v="15"/>
    <n v="107552471054"/>
    <n v="208850501763"/>
    <n v="52055360132"/>
    <n v="145040948497"/>
    <n v="19994106007"/>
    <n v="1470699817"/>
  </r>
  <r>
    <x v="16"/>
    <n v="55984327727"/>
    <n v="97725504941"/>
    <n v="21097319154"/>
    <n v="55807930456"/>
    <n v="4788062686"/>
    <n v="2434130312.5"/>
  </r>
  <r>
    <x v="17"/>
    <n v="94052297000"/>
    <n v="172113336000"/>
    <n v="39328613000"/>
    <n v="100649549000"/>
    <n v="22940061000"/>
    <n v="4039236000"/>
  </r>
  <r>
    <x v="18"/>
    <n v="11986460187"/>
    <n v="26068137310"/>
    <n v="5328530791"/>
    <n v="18077194784"/>
    <n v="1979386579"/>
    <n v="510486604"/>
  </r>
  <r>
    <x v="19"/>
    <n v="186770099939"/>
    <n v="229189016134"/>
    <n v="55056442283"/>
    <n v="212446081109"/>
    <n v="-14230404751"/>
    <n v="6081358058"/>
  </r>
  <r>
    <x v="20"/>
    <n v="359623851242"/>
    <n v="500718078555"/>
    <n v="159990481700"/>
    <n v="214535415821"/>
    <n v="31976562138"/>
    <n v="329794175"/>
  </r>
  <r>
    <x v="21"/>
    <n v="150962658753"/>
    <n v="213128496765"/>
    <n v="65502901639"/>
    <n v="138892895469"/>
    <n v="-1474414954"/>
    <n v="6214285360"/>
  </r>
  <r>
    <x v="22"/>
    <n v="54258671993"/>
    <n v="213053851949"/>
    <n v="25035712683"/>
    <n v="70682961661"/>
    <n v="9190120682"/>
    <n v="4647435514"/>
  </r>
  <r>
    <x v="23"/>
    <n v="1609023765"/>
    <n v="1757549581"/>
    <n v="110075264"/>
    <n v="526208388"/>
    <n v="183674663"/>
    <n v="2242773.27"/>
  </r>
  <r>
    <x v="24"/>
    <n v="107809515200"/>
    <n v="211286375341"/>
    <n v="25812585813"/>
    <n v="81162123168"/>
    <n v="20024011318"/>
    <n v="597961791"/>
  </r>
  <r>
    <x v="25"/>
    <n v="3252320445"/>
    <n v="10059862347"/>
    <n v="962999030"/>
    <n v="4383239780"/>
    <n v="789091291"/>
    <n v="154840495"/>
  </r>
  <r>
    <x v="26"/>
    <m/>
    <m/>
    <m/>
    <m/>
    <m/>
    <m/>
  </r>
  <r>
    <x v="27"/>
    <n v="16669734107"/>
    <n v="29085486224"/>
    <n v="8282217822"/>
    <n v="17158922672"/>
    <n v="2256803930"/>
    <n v="207261263"/>
  </r>
  <r>
    <x v="28"/>
    <n v="12052472326"/>
    <n v="24494576136"/>
    <n v="3855003063"/>
    <n v="6605364310"/>
    <n v="2042988765"/>
    <n v="109010310"/>
  </r>
  <r>
    <x v="29"/>
    <n v="54237601312"/>
    <n v="215590904307"/>
    <n v="34855865854"/>
    <n v="107622596183"/>
    <n v="9729186192"/>
    <n v="6647970823"/>
  </r>
  <r>
    <x v="26"/>
    <n v="285300274591.37183"/>
    <n v="311158217096.97406"/>
    <n v="201032930288.93158"/>
    <n v="201238480414.96414"/>
    <n v="12130036979.58531"/>
    <n v="355843331.36203498"/>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r>
    <x v="0"/>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1" applyNumberFormats="0" applyBorderFormats="0" applyFontFormats="0" applyPatternFormats="0" applyAlignmentFormats="0" applyWidthHeightFormats="1" dataCaption="Datos" updatedVersion="3" minRefreshableVersion="3" showMemberPropertyTips="0" useAutoFormatting="1" itemPrintTitles="1" createdVersion="3" indent="0" compact="0" compactData="0" gridDropZones="1">
  <location ref="A3:G35" firstHeaderRow="1" firstDataRow="2" firstDataCol="1"/>
  <pivotFields count="7">
    <pivotField axis="axisRow" compact="0" outline="0" showAll="0" defaultSubtotal="0">
      <items count="35">
        <item x="1"/>
        <item x="0"/>
        <item x="2"/>
        <item x="3"/>
        <item x="4"/>
        <item x="5"/>
        <item x="6"/>
        <item x="7"/>
        <item x="8"/>
        <item x="9"/>
        <item m="1" x="32"/>
        <item x="10"/>
        <item x="11"/>
        <item x="12"/>
        <item x="13"/>
        <item x="14"/>
        <item x="15"/>
        <item x="16"/>
        <item x="17"/>
        <item x="18"/>
        <item x="19"/>
        <item m="1" x="33"/>
        <item x="21"/>
        <item m="1" x="34"/>
        <item m="1" x="31"/>
        <item x="20"/>
        <item x="22"/>
        <item x="23"/>
        <item x="24"/>
        <item x="25"/>
        <item x="26"/>
        <item x="27"/>
        <item x="28"/>
        <item x="29"/>
        <item m="1" x="30"/>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1">
    <field x="0"/>
  </rowFields>
  <rowItems count="31">
    <i>
      <x/>
    </i>
    <i>
      <x v="1"/>
    </i>
    <i>
      <x v="2"/>
    </i>
    <i>
      <x v="3"/>
    </i>
    <i>
      <x v="4"/>
    </i>
    <i>
      <x v="5"/>
    </i>
    <i>
      <x v="6"/>
    </i>
    <i>
      <x v="7"/>
    </i>
    <i>
      <x v="8"/>
    </i>
    <i>
      <x v="9"/>
    </i>
    <i>
      <x v="11"/>
    </i>
    <i>
      <x v="12"/>
    </i>
    <i>
      <x v="13"/>
    </i>
    <i>
      <x v="14"/>
    </i>
    <i>
      <x v="15"/>
    </i>
    <i>
      <x v="16"/>
    </i>
    <i>
      <x v="17"/>
    </i>
    <i>
      <x v="18"/>
    </i>
    <i>
      <x v="19"/>
    </i>
    <i>
      <x v="20"/>
    </i>
    <i>
      <x v="22"/>
    </i>
    <i>
      <x v="25"/>
    </i>
    <i>
      <x v="26"/>
    </i>
    <i>
      <x v="27"/>
    </i>
    <i>
      <x v="28"/>
    </i>
    <i>
      <x v="29"/>
    </i>
    <i>
      <x v="30"/>
    </i>
    <i>
      <x v="31"/>
    </i>
    <i>
      <x v="32"/>
    </i>
    <i>
      <x v="33"/>
    </i>
    <i t="grand">
      <x/>
    </i>
  </rowItems>
  <colFields count="1">
    <field x="-2"/>
  </colFields>
  <colItems count="6">
    <i>
      <x/>
    </i>
    <i i="1">
      <x v="1"/>
    </i>
    <i i="2">
      <x v="2"/>
    </i>
    <i i="3">
      <x v="3"/>
    </i>
    <i i="4">
      <x v="4"/>
    </i>
    <i i="5">
      <x v="5"/>
    </i>
  </colItems>
  <dataFields count="6">
    <dataField name="Suma de ACTIVO CORRIENTE" fld="1" baseField="0" baseItem="0" numFmtId="3"/>
    <dataField name="Suma de ACTIVO TOTAL" fld="2" baseField="0" baseItem="0" numFmtId="3"/>
    <dataField name="Suma de PASIVO CORRIENTE" fld="3" baseField="0" baseItem="0" numFmtId="3"/>
    <dataField name="Suma de PASIVO TOTAL" fld="4" baseField="0" baseItem="0" numFmtId="3"/>
    <dataField name="Suma de UTILIDAD OPERACIONAL" fld="5" baseField="0" baseItem="0" numFmtId="3"/>
    <dataField name="Suma de GASTOS DE INTERESES" fld="6" baseField="0"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trlProp" Target="../ctrlProps/ctrlProp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3:AF39"/>
  <sheetViews>
    <sheetView topLeftCell="B2" zoomScale="75" workbookViewId="0">
      <pane xSplit="3" ySplit="5" topLeftCell="M7" activePane="bottomRight" state="frozen"/>
      <selection activeCell="E34" sqref="E34"/>
      <selection pane="topRight" activeCell="E34" sqref="E34"/>
      <selection pane="bottomLeft" activeCell="E34" sqref="E34"/>
      <selection pane="bottomRight" activeCell="C35" sqref="C35:V38"/>
    </sheetView>
  </sheetViews>
  <sheetFormatPr baseColWidth="10" defaultRowHeight="12.75" x14ac:dyDescent="0.2"/>
  <cols>
    <col min="2" max="2" width="3.7109375" customWidth="1"/>
    <col min="3" max="3" width="6.85546875" customWidth="1"/>
    <col min="4" max="4" width="43" bestFit="1" customWidth="1"/>
    <col min="5" max="5" width="14.140625" bestFit="1" customWidth="1"/>
    <col min="6" max="6" width="13.85546875" bestFit="1" customWidth="1"/>
    <col min="7" max="7" width="14.140625" bestFit="1" customWidth="1"/>
    <col min="8" max="8" width="14" bestFit="1" customWidth="1"/>
    <col min="9" max="9" width="14.140625" bestFit="1" customWidth="1"/>
    <col min="10" max="11" width="13.85546875" bestFit="1" customWidth="1"/>
    <col min="12" max="12" width="14.140625" bestFit="1" customWidth="1"/>
    <col min="13" max="13" width="13.85546875" bestFit="1" customWidth="1"/>
    <col min="14" max="15" width="13.140625" bestFit="1" customWidth="1"/>
    <col min="16" max="18" width="14.140625" bestFit="1" customWidth="1"/>
    <col min="19" max="19" width="13.140625" bestFit="1" customWidth="1"/>
  </cols>
  <sheetData>
    <row r="3" spans="1:32" ht="13.5" thickBot="1" x14ac:dyDescent="0.25"/>
    <row r="4" spans="1:32" x14ac:dyDescent="0.2">
      <c r="B4" s="547" t="s">
        <v>12</v>
      </c>
      <c r="C4" s="548"/>
      <c r="D4" s="551" t="s">
        <v>13</v>
      </c>
      <c r="E4" s="553" t="s">
        <v>115</v>
      </c>
      <c r="F4" s="554"/>
      <c r="G4" s="554"/>
      <c r="H4" s="554"/>
      <c r="I4" s="554"/>
      <c r="J4" s="554"/>
      <c r="K4" s="554"/>
      <c r="L4" s="554"/>
      <c r="M4" s="554"/>
      <c r="N4" s="554"/>
      <c r="O4" s="555"/>
      <c r="P4" s="544" t="s">
        <v>119</v>
      </c>
      <c r="Q4" s="545"/>
      <c r="R4" s="545"/>
      <c r="S4" s="546"/>
      <c r="T4" s="544" t="s">
        <v>120</v>
      </c>
      <c r="U4" s="545"/>
      <c r="V4" s="545"/>
      <c r="W4" s="546"/>
    </row>
    <row r="5" spans="1:32" ht="39" thickBot="1" x14ac:dyDescent="0.25">
      <c r="B5" s="549"/>
      <c r="C5" s="550"/>
      <c r="D5" s="552"/>
      <c r="E5" s="34" t="s">
        <v>104</v>
      </c>
      <c r="F5" s="35" t="s">
        <v>105</v>
      </c>
      <c r="G5" s="35" t="s">
        <v>106</v>
      </c>
      <c r="H5" s="35" t="s">
        <v>107</v>
      </c>
      <c r="I5" s="35" t="s">
        <v>108</v>
      </c>
      <c r="J5" s="35" t="s">
        <v>109</v>
      </c>
      <c r="K5" s="35" t="s">
        <v>110</v>
      </c>
      <c r="L5" s="35" t="s">
        <v>111</v>
      </c>
      <c r="M5" s="35" t="s">
        <v>112</v>
      </c>
      <c r="N5" s="35" t="s">
        <v>113</v>
      </c>
      <c r="O5" s="36" t="s">
        <v>114</v>
      </c>
      <c r="P5" s="37" t="s">
        <v>116</v>
      </c>
      <c r="Q5" s="38" t="s">
        <v>110</v>
      </c>
      <c r="R5" s="38" t="s">
        <v>117</v>
      </c>
      <c r="S5" s="39" t="s">
        <v>118</v>
      </c>
      <c r="T5" s="37" t="s">
        <v>116</v>
      </c>
      <c r="U5" s="38" t="s">
        <v>110</v>
      </c>
      <c r="V5" s="38" t="s">
        <v>117</v>
      </c>
      <c r="W5" s="39" t="s">
        <v>118</v>
      </c>
      <c r="X5" s="25"/>
      <c r="Y5" s="25"/>
      <c r="Z5" s="25"/>
      <c r="AA5" s="25"/>
      <c r="AB5" s="25"/>
      <c r="AC5" s="25"/>
      <c r="AD5" s="25"/>
      <c r="AE5" s="25"/>
      <c r="AF5" s="25"/>
    </row>
    <row r="6" spans="1:32" ht="13.5" thickBot="1" x14ac:dyDescent="0.25">
      <c r="A6" s="12"/>
      <c r="B6" s="10"/>
      <c r="C6" s="10"/>
      <c r="D6" s="11"/>
      <c r="L6" s="63"/>
      <c r="T6" s="26"/>
      <c r="U6" s="26"/>
      <c r="V6" s="26"/>
      <c r="W6" s="26"/>
    </row>
    <row r="7" spans="1:32" ht="15" x14ac:dyDescent="0.2">
      <c r="B7" s="556">
        <v>1</v>
      </c>
      <c r="C7" s="51"/>
      <c r="D7" s="70" t="s">
        <v>130</v>
      </c>
      <c r="E7" s="53"/>
      <c r="F7" s="53"/>
      <c r="G7" s="53"/>
      <c r="H7" s="54"/>
      <c r="I7" s="53"/>
      <c r="J7" s="53"/>
      <c r="K7" s="54"/>
      <c r="L7" s="53"/>
      <c r="M7" s="54"/>
      <c r="N7" s="67"/>
      <c r="O7" s="67"/>
      <c r="P7" s="67"/>
      <c r="Q7" s="67"/>
      <c r="R7" s="67"/>
      <c r="S7" s="67"/>
      <c r="T7" s="55"/>
      <c r="U7" s="55"/>
      <c r="V7" s="55"/>
      <c r="W7" s="56"/>
    </row>
    <row r="8" spans="1:32" ht="14.25" x14ac:dyDescent="0.2">
      <c r="B8" s="557"/>
      <c r="C8" s="68">
        <v>1.1000000000000001</v>
      </c>
      <c r="D8" s="62" t="s">
        <v>131</v>
      </c>
      <c r="E8" s="52">
        <v>661279000</v>
      </c>
      <c r="F8" s="52">
        <v>586850000</v>
      </c>
      <c r="G8" s="52"/>
      <c r="H8" s="41">
        <f>SUM(E8:G8)</f>
        <v>1248129000</v>
      </c>
      <c r="I8" s="52">
        <v>133995725</v>
      </c>
      <c r="J8" s="52">
        <v>243009275</v>
      </c>
      <c r="K8" s="41">
        <f>SUM(I8:J8)</f>
        <v>377005000</v>
      </c>
      <c r="L8" s="52">
        <f>+H8-K8</f>
        <v>871124000</v>
      </c>
      <c r="M8" s="41">
        <f>+K8+L8</f>
        <v>1248129000</v>
      </c>
      <c r="N8" s="52">
        <v>89170000</v>
      </c>
      <c r="O8" s="52">
        <v>65583000</v>
      </c>
      <c r="P8" s="52">
        <v>1248129000</v>
      </c>
      <c r="Q8" s="52">
        <v>353418000</v>
      </c>
      <c r="R8" s="52">
        <v>894711000</v>
      </c>
      <c r="S8" s="52">
        <v>93656000</v>
      </c>
      <c r="T8" s="27">
        <f>(H8-P8)/P8</f>
        <v>0</v>
      </c>
      <c r="U8" s="27">
        <f>+(K8-Q8)/Q8</f>
        <v>6.673966804180885E-2</v>
      </c>
      <c r="V8" s="27">
        <f>(L8-R8)/R8</f>
        <v>-2.6362702593351373E-2</v>
      </c>
      <c r="W8" s="57">
        <f>(O8-S8)/S8</f>
        <v>-0.29974587853421031</v>
      </c>
    </row>
    <row r="9" spans="1:32" ht="14.25" x14ac:dyDescent="0.2">
      <c r="B9" s="557"/>
      <c r="C9" s="68">
        <v>1.2</v>
      </c>
      <c r="D9" s="62" t="s">
        <v>132</v>
      </c>
      <c r="E9" s="52">
        <v>902790808</v>
      </c>
      <c r="F9" s="52">
        <v>22582416</v>
      </c>
      <c r="G9" s="52">
        <v>15532940</v>
      </c>
      <c r="H9" s="41">
        <f t="shared" ref="H9:H31" si="0">SUM(E9:G9)</f>
        <v>940906164</v>
      </c>
      <c r="I9" s="52">
        <v>69497421</v>
      </c>
      <c r="J9" s="52">
        <v>467428657</v>
      </c>
      <c r="K9" s="41">
        <f t="shared" ref="K9:K31" si="1">SUM(I9:J9)</f>
        <v>536926078</v>
      </c>
      <c r="L9" s="52">
        <v>403980086</v>
      </c>
      <c r="M9" s="41">
        <f t="shared" ref="M9:M31" si="2">+K9+L9</f>
        <v>940906164</v>
      </c>
      <c r="N9" s="52">
        <v>18766695</v>
      </c>
      <c r="O9" s="52">
        <v>20396695</v>
      </c>
      <c r="P9" s="52"/>
      <c r="Q9" s="52"/>
      <c r="R9" s="52"/>
      <c r="S9" s="52"/>
      <c r="T9" s="27" t="e">
        <f t="shared" ref="T9:T31" si="3">(H9-P9)/P9</f>
        <v>#DIV/0!</v>
      </c>
      <c r="U9" s="27" t="e">
        <f t="shared" ref="U9:U31" si="4">+(K9-Q9)/Q9</f>
        <v>#DIV/0!</v>
      </c>
      <c r="V9" s="27" t="e">
        <f t="shared" ref="V9:V31" si="5">(L9-R9)/R9</f>
        <v>#DIV/0!</v>
      </c>
      <c r="W9" s="57" t="e">
        <f t="shared" ref="W9:W31" si="6">(O9-S9)/S9</f>
        <v>#DIV/0!</v>
      </c>
    </row>
    <row r="10" spans="1:32" ht="14.25" x14ac:dyDescent="0.2">
      <c r="B10" s="557"/>
      <c r="C10" s="68">
        <v>1.3</v>
      </c>
      <c r="D10" s="62" t="s">
        <v>133</v>
      </c>
      <c r="E10" s="52">
        <v>300353422</v>
      </c>
      <c r="F10" s="52">
        <v>251940082</v>
      </c>
      <c r="G10" s="52">
        <v>69532472</v>
      </c>
      <c r="H10" s="41">
        <f t="shared" si="0"/>
        <v>621825976</v>
      </c>
      <c r="I10" s="52">
        <v>153716887</v>
      </c>
      <c r="J10" s="52">
        <v>54587444</v>
      </c>
      <c r="K10" s="41">
        <f t="shared" si="1"/>
        <v>208304331</v>
      </c>
      <c r="L10" s="52">
        <v>413521645</v>
      </c>
      <c r="M10" s="41">
        <f t="shared" si="2"/>
        <v>621825976</v>
      </c>
      <c r="N10" s="52">
        <v>16241438</v>
      </c>
      <c r="O10" s="52">
        <v>16221673</v>
      </c>
      <c r="P10" s="52">
        <v>611957000</v>
      </c>
      <c r="Q10" s="52">
        <v>208285000</v>
      </c>
      <c r="R10" s="52">
        <v>403672000</v>
      </c>
      <c r="S10" s="52">
        <v>17042000</v>
      </c>
      <c r="T10" s="27">
        <f t="shared" si="3"/>
        <v>1.6126910877725067E-2</v>
      </c>
      <c r="U10" s="27">
        <f t="shared" si="4"/>
        <v>9.2810331997023312E-5</v>
      </c>
      <c r="V10" s="27">
        <f t="shared" si="5"/>
        <v>2.4400119403872451E-2</v>
      </c>
      <c r="W10" s="57">
        <f t="shared" si="6"/>
        <v>-4.8135606149512969E-2</v>
      </c>
    </row>
    <row r="11" spans="1:32" ht="14.25" x14ac:dyDescent="0.2">
      <c r="B11" s="557"/>
      <c r="C11" s="68">
        <v>1.4</v>
      </c>
      <c r="D11" s="62" t="s">
        <v>134</v>
      </c>
      <c r="E11" s="52">
        <v>506655816</v>
      </c>
      <c r="F11" s="52">
        <v>152054516</v>
      </c>
      <c r="G11" s="52">
        <v>245059330</v>
      </c>
      <c r="H11" s="41">
        <f t="shared" si="0"/>
        <v>903769662</v>
      </c>
      <c r="I11" s="52">
        <v>137779007</v>
      </c>
      <c r="J11" s="52">
        <v>42562365</v>
      </c>
      <c r="K11" s="41">
        <f t="shared" si="1"/>
        <v>180341372</v>
      </c>
      <c r="L11" s="52">
        <v>723428291</v>
      </c>
      <c r="M11" s="41">
        <f t="shared" si="2"/>
        <v>903769663</v>
      </c>
      <c r="N11" s="52">
        <v>50395207</v>
      </c>
      <c r="O11" s="52">
        <v>42647207</v>
      </c>
      <c r="P11" s="52">
        <v>903769000</v>
      </c>
      <c r="Q11" s="52">
        <v>180341000</v>
      </c>
      <c r="R11" s="52">
        <v>723428000</v>
      </c>
      <c r="S11" s="52">
        <v>46988000</v>
      </c>
      <c r="T11" s="27">
        <f t="shared" si="3"/>
        <v>7.3248805834234188E-7</v>
      </c>
      <c r="U11" s="27">
        <f t="shared" si="4"/>
        <v>2.0627588845575881E-6</v>
      </c>
      <c r="V11" s="27">
        <f t="shared" si="5"/>
        <v>4.0225150256832744E-7</v>
      </c>
      <c r="W11" s="57">
        <f t="shared" si="6"/>
        <v>-9.2380884481144121E-2</v>
      </c>
    </row>
    <row r="12" spans="1:32" ht="14.25" x14ac:dyDescent="0.2">
      <c r="B12" s="557"/>
      <c r="C12" s="68">
        <v>1.5</v>
      </c>
      <c r="D12" s="62" t="s">
        <v>135</v>
      </c>
      <c r="E12" s="52">
        <v>378072865</v>
      </c>
      <c r="F12" s="52">
        <v>103601233</v>
      </c>
      <c r="G12" s="52">
        <v>955950</v>
      </c>
      <c r="H12" s="41">
        <f t="shared" si="0"/>
        <v>482630048</v>
      </c>
      <c r="I12" s="52">
        <v>36771662</v>
      </c>
      <c r="J12" s="52">
        <v>134085789</v>
      </c>
      <c r="K12" s="41">
        <f t="shared" si="1"/>
        <v>170857451</v>
      </c>
      <c r="L12" s="52">
        <v>311772597</v>
      </c>
      <c r="M12" s="41">
        <f t="shared" si="2"/>
        <v>482630048</v>
      </c>
      <c r="N12" s="52">
        <v>15703386</v>
      </c>
      <c r="O12" s="52">
        <v>7048986</v>
      </c>
      <c r="P12" s="52">
        <v>482631000</v>
      </c>
      <c r="Q12" s="52">
        <v>170858000</v>
      </c>
      <c r="R12" s="52">
        <v>311773000</v>
      </c>
      <c r="S12" s="52">
        <v>22479000</v>
      </c>
      <c r="T12" s="27">
        <f t="shared" si="3"/>
        <v>-1.9725214501347823E-6</v>
      </c>
      <c r="U12" s="27">
        <f t="shared" si="4"/>
        <v>-3.2131945826358732E-6</v>
      </c>
      <c r="V12" s="27">
        <f t="shared" si="5"/>
        <v>-1.2926071212067754E-6</v>
      </c>
      <c r="W12" s="57">
        <f t="shared" si="6"/>
        <v>-0.68641905778726808</v>
      </c>
    </row>
    <row r="13" spans="1:32" ht="14.25" x14ac:dyDescent="0.2">
      <c r="B13" s="557"/>
      <c r="C13" s="68">
        <v>1.6</v>
      </c>
      <c r="D13" s="62" t="s">
        <v>136</v>
      </c>
      <c r="E13" s="52">
        <v>69932426</v>
      </c>
      <c r="F13" s="52">
        <v>460250218</v>
      </c>
      <c r="G13" s="52">
        <v>107112095</v>
      </c>
      <c r="H13" s="41">
        <f t="shared" si="0"/>
        <v>637294739</v>
      </c>
      <c r="I13" s="52">
        <v>29489669</v>
      </c>
      <c r="J13" s="52">
        <v>80572256</v>
      </c>
      <c r="K13" s="41">
        <f t="shared" si="1"/>
        <v>110061925</v>
      </c>
      <c r="L13" s="52">
        <v>527232814</v>
      </c>
      <c r="M13" s="41">
        <f t="shared" si="2"/>
        <v>637294739</v>
      </c>
      <c r="N13" s="52">
        <v>8363847</v>
      </c>
      <c r="O13" s="52">
        <v>3783847</v>
      </c>
      <c r="P13" s="52">
        <v>637294000</v>
      </c>
      <c r="Q13" s="52">
        <v>110061000</v>
      </c>
      <c r="R13" s="52">
        <v>527233000</v>
      </c>
      <c r="S13" s="52">
        <v>11897000</v>
      </c>
      <c r="T13" s="27">
        <f t="shared" si="3"/>
        <v>1.1595903931309569E-6</v>
      </c>
      <c r="U13" s="27">
        <f t="shared" si="4"/>
        <v>8.4044302704863674E-6</v>
      </c>
      <c r="V13" s="27">
        <f t="shared" si="5"/>
        <v>-3.527852012298168E-7</v>
      </c>
      <c r="W13" s="57">
        <f t="shared" si="6"/>
        <v>-0.681949483062957</v>
      </c>
    </row>
    <row r="14" spans="1:32" ht="15" x14ac:dyDescent="0.2">
      <c r="B14" s="50">
        <v>2</v>
      </c>
      <c r="C14" s="68"/>
      <c r="D14" s="64" t="s">
        <v>137</v>
      </c>
      <c r="E14" s="52">
        <v>40069494079</v>
      </c>
      <c r="F14" s="52">
        <v>5482697057</v>
      </c>
      <c r="G14" s="52">
        <v>13667555753</v>
      </c>
      <c r="H14" s="41">
        <f t="shared" si="0"/>
        <v>59219746889</v>
      </c>
      <c r="I14" s="52">
        <v>21914617588</v>
      </c>
      <c r="J14" s="52">
        <v>7301680273</v>
      </c>
      <c r="K14" s="41">
        <f t="shared" si="1"/>
        <v>29216297861</v>
      </c>
      <c r="L14" s="52">
        <v>30003449028</v>
      </c>
      <c r="M14" s="41">
        <f t="shared" si="2"/>
        <v>59219746889</v>
      </c>
      <c r="N14" s="52">
        <v>6682012591</v>
      </c>
      <c r="O14" s="52">
        <v>6273203591</v>
      </c>
      <c r="P14" s="52">
        <v>42778874000</v>
      </c>
      <c r="Q14" s="52">
        <v>22139102000</v>
      </c>
      <c r="R14" s="52">
        <v>20639772000</v>
      </c>
      <c r="S14" s="52">
        <v>1168027000</v>
      </c>
      <c r="T14" s="27">
        <f t="shared" si="3"/>
        <v>0.3843222448772261</v>
      </c>
      <c r="U14" s="27">
        <f t="shared" si="4"/>
        <v>0.31966950877230704</v>
      </c>
      <c r="V14" s="27">
        <f t="shared" si="5"/>
        <v>0.453671534162296</v>
      </c>
      <c r="W14" s="57">
        <f t="shared" si="6"/>
        <v>4.3707693323870078</v>
      </c>
    </row>
    <row r="15" spans="1:32" ht="14.25" x14ac:dyDescent="0.2">
      <c r="B15" s="557">
        <v>3</v>
      </c>
      <c r="C15" s="68"/>
      <c r="D15" s="64" t="s">
        <v>138</v>
      </c>
      <c r="E15" s="52"/>
      <c r="F15" s="52"/>
      <c r="G15" s="52"/>
      <c r="H15" s="41"/>
      <c r="I15" s="52"/>
      <c r="J15" s="52"/>
      <c r="K15" s="41"/>
      <c r="L15" s="52"/>
      <c r="M15" s="41"/>
      <c r="N15" s="52"/>
      <c r="O15" s="52"/>
      <c r="P15" s="52"/>
      <c r="Q15" s="52"/>
      <c r="R15" s="52"/>
      <c r="S15" s="52"/>
      <c r="T15" s="27"/>
      <c r="U15" s="27"/>
      <c r="V15" s="27"/>
      <c r="W15" s="57"/>
    </row>
    <row r="16" spans="1:32" ht="14.25" x14ac:dyDescent="0.2">
      <c r="B16" s="557"/>
      <c r="C16" s="68">
        <v>3.1</v>
      </c>
      <c r="D16" s="62" t="s">
        <v>139</v>
      </c>
      <c r="E16" s="52">
        <v>1044688000</v>
      </c>
      <c r="F16" s="52">
        <v>114208000</v>
      </c>
      <c r="G16" s="52">
        <v>507125000</v>
      </c>
      <c r="H16" s="41">
        <f t="shared" si="0"/>
        <v>1666021000</v>
      </c>
      <c r="I16" s="52">
        <v>89341000</v>
      </c>
      <c r="J16" s="52">
        <v>920563000</v>
      </c>
      <c r="K16" s="41">
        <f t="shared" si="1"/>
        <v>1009904000</v>
      </c>
      <c r="L16" s="52">
        <v>656117000</v>
      </c>
      <c r="M16" s="41">
        <f t="shared" si="2"/>
        <v>1666021000</v>
      </c>
      <c r="N16" s="52">
        <v>82940000</v>
      </c>
      <c r="O16" s="52">
        <v>65192000</v>
      </c>
      <c r="P16" s="52">
        <v>1666021000</v>
      </c>
      <c r="Q16" s="52">
        <v>1009904000</v>
      </c>
      <c r="R16" s="52">
        <v>656117000</v>
      </c>
      <c r="S16" s="52">
        <v>82940000</v>
      </c>
      <c r="T16" s="27">
        <f t="shared" si="3"/>
        <v>0</v>
      </c>
      <c r="U16" s="27">
        <f t="shared" si="4"/>
        <v>0</v>
      </c>
      <c r="V16" s="27">
        <f t="shared" si="5"/>
        <v>0</v>
      </c>
      <c r="W16" s="57">
        <f t="shared" si="6"/>
        <v>-0.213986013986014</v>
      </c>
    </row>
    <row r="17" spans="2:23" ht="14.25" x14ac:dyDescent="0.2">
      <c r="B17" s="557"/>
      <c r="C17" s="68">
        <v>3.2</v>
      </c>
      <c r="D17" s="62" t="s">
        <v>140</v>
      </c>
      <c r="E17" s="52">
        <v>2210583412</v>
      </c>
      <c r="F17" s="52">
        <v>1796245413</v>
      </c>
      <c r="G17" s="52">
        <v>950172658</v>
      </c>
      <c r="H17" s="41">
        <f t="shared" si="0"/>
        <v>4957001483</v>
      </c>
      <c r="I17" s="52">
        <v>578205453</v>
      </c>
      <c r="J17" s="52">
        <v>2306752990</v>
      </c>
      <c r="K17" s="41">
        <f t="shared" si="1"/>
        <v>2884958443</v>
      </c>
      <c r="L17" s="52">
        <v>2072043050</v>
      </c>
      <c r="M17" s="41">
        <f t="shared" si="2"/>
        <v>4957001493</v>
      </c>
      <c r="N17" s="52">
        <v>126050800</v>
      </c>
      <c r="O17" s="52">
        <v>81933020</v>
      </c>
      <c r="P17" s="52">
        <v>4957002000</v>
      </c>
      <c r="Q17" s="52">
        <v>2884958000</v>
      </c>
      <c r="R17" s="52">
        <v>2072044000</v>
      </c>
      <c r="S17" s="52">
        <v>126051000</v>
      </c>
      <c r="T17" s="27">
        <f t="shared" si="3"/>
        <v>-1.042969117220449E-7</v>
      </c>
      <c r="U17" s="27">
        <f t="shared" si="4"/>
        <v>1.5355509508284004E-7</v>
      </c>
      <c r="V17" s="27">
        <f t="shared" si="5"/>
        <v>-4.5848447233746003E-7</v>
      </c>
      <c r="W17" s="57">
        <f t="shared" si="6"/>
        <v>-0.35000103132858923</v>
      </c>
    </row>
    <row r="18" spans="2:23" ht="14.25" x14ac:dyDescent="0.2">
      <c r="B18" s="557"/>
      <c r="C18" s="68">
        <v>3.3</v>
      </c>
      <c r="D18" s="62" t="s">
        <v>141</v>
      </c>
      <c r="E18" s="52">
        <v>1128389590</v>
      </c>
      <c r="F18" s="52">
        <v>497010730</v>
      </c>
      <c r="G18" s="52">
        <v>450516529</v>
      </c>
      <c r="H18" s="41">
        <f t="shared" si="0"/>
        <v>2075916849</v>
      </c>
      <c r="I18" s="52">
        <v>843827380</v>
      </c>
      <c r="J18" s="52">
        <v>171544974</v>
      </c>
      <c r="K18" s="41">
        <f t="shared" si="1"/>
        <v>1015372354</v>
      </c>
      <c r="L18" s="52">
        <v>1060544495</v>
      </c>
      <c r="M18" s="41">
        <f t="shared" si="2"/>
        <v>2075916849</v>
      </c>
      <c r="N18" s="52">
        <v>150152888</v>
      </c>
      <c r="O18" s="52">
        <v>84818888</v>
      </c>
      <c r="P18" s="52">
        <v>2075917000</v>
      </c>
      <c r="Q18" s="52">
        <v>1014364000</v>
      </c>
      <c r="R18" s="52">
        <v>1061553000</v>
      </c>
      <c r="S18" s="52">
        <v>186669000</v>
      </c>
      <c r="T18" s="27">
        <f t="shared" si="3"/>
        <v>-7.2738938984554782E-8</v>
      </c>
      <c r="U18" s="27">
        <f t="shared" si="4"/>
        <v>9.9407510518906435E-4</v>
      </c>
      <c r="V18" s="27">
        <f t="shared" si="5"/>
        <v>-9.5002793077689012E-4</v>
      </c>
      <c r="W18" s="57">
        <f t="shared" si="6"/>
        <v>-0.54561877976525297</v>
      </c>
    </row>
    <row r="19" spans="2:23" ht="14.25" x14ac:dyDescent="0.2">
      <c r="B19" s="557"/>
      <c r="C19" s="68">
        <v>3.4</v>
      </c>
      <c r="D19" s="62" t="s">
        <v>142</v>
      </c>
      <c r="E19" s="52"/>
      <c r="F19" s="52"/>
      <c r="G19" s="52"/>
      <c r="H19" s="41">
        <f t="shared" si="0"/>
        <v>0</v>
      </c>
      <c r="I19" s="52"/>
      <c r="J19" s="52"/>
      <c r="K19" s="41">
        <f t="shared" si="1"/>
        <v>0</v>
      </c>
      <c r="L19" s="52"/>
      <c r="M19" s="41">
        <f t="shared" si="2"/>
        <v>0</v>
      </c>
      <c r="N19" s="52"/>
      <c r="O19" s="52"/>
      <c r="P19" s="52"/>
      <c r="Q19" s="52"/>
      <c r="R19" s="52"/>
      <c r="S19" s="52"/>
      <c r="T19" s="27" t="e">
        <f t="shared" si="3"/>
        <v>#DIV/0!</v>
      </c>
      <c r="U19" s="27" t="e">
        <f t="shared" si="4"/>
        <v>#DIV/0!</v>
      </c>
      <c r="V19" s="27" t="e">
        <f t="shared" si="5"/>
        <v>#DIV/0!</v>
      </c>
      <c r="W19" s="57" t="e">
        <f t="shared" si="6"/>
        <v>#DIV/0!</v>
      </c>
    </row>
    <row r="20" spans="2:23" ht="14.25" x14ac:dyDescent="0.2">
      <c r="B20" s="557"/>
      <c r="C20" s="68">
        <v>3.5</v>
      </c>
      <c r="D20" s="62" t="s">
        <v>143</v>
      </c>
      <c r="E20" s="52">
        <v>397516649</v>
      </c>
      <c r="F20" s="52">
        <v>44535519</v>
      </c>
      <c r="G20" s="52"/>
      <c r="H20" s="41">
        <f t="shared" si="0"/>
        <v>442052168</v>
      </c>
      <c r="I20" s="52">
        <v>205584360</v>
      </c>
      <c r="J20" s="52"/>
      <c r="K20" s="41">
        <f t="shared" si="1"/>
        <v>205584360</v>
      </c>
      <c r="L20" s="52">
        <v>236467808</v>
      </c>
      <c r="M20" s="41">
        <f t="shared" si="2"/>
        <v>442052168</v>
      </c>
      <c r="N20" s="52">
        <v>52120000</v>
      </c>
      <c r="O20" s="52">
        <v>52120000</v>
      </c>
      <c r="P20" s="52">
        <v>442053000</v>
      </c>
      <c r="Q20" s="52">
        <v>205584000</v>
      </c>
      <c r="R20" s="52">
        <f>P20-Q20</f>
        <v>236469000</v>
      </c>
      <c r="S20" s="52">
        <v>52120000</v>
      </c>
      <c r="T20" s="27">
        <f t="shared" si="3"/>
        <v>-1.8821272562339809E-6</v>
      </c>
      <c r="U20" s="27">
        <f t="shared" si="4"/>
        <v>1.7511090357226243E-6</v>
      </c>
      <c r="V20" s="27">
        <f t="shared" si="5"/>
        <v>-5.0408298762205619E-6</v>
      </c>
      <c r="W20" s="57">
        <f t="shared" si="6"/>
        <v>0</v>
      </c>
    </row>
    <row r="21" spans="2:23" ht="14.25" x14ac:dyDescent="0.2">
      <c r="B21" s="557"/>
      <c r="C21" s="68">
        <v>3.6</v>
      </c>
      <c r="D21" s="62" t="s">
        <v>144</v>
      </c>
      <c r="E21" s="52">
        <v>230187357</v>
      </c>
      <c r="F21" s="52">
        <v>487735892</v>
      </c>
      <c r="G21" s="52">
        <v>9625046</v>
      </c>
      <c r="H21" s="41">
        <f t="shared" si="0"/>
        <v>727548295</v>
      </c>
      <c r="I21" s="52">
        <v>117145481</v>
      </c>
      <c r="J21" s="52">
        <v>76862715</v>
      </c>
      <c r="K21" s="41">
        <f t="shared" si="1"/>
        <v>194008196</v>
      </c>
      <c r="L21" s="52">
        <v>533540099</v>
      </c>
      <c r="M21" s="41">
        <f t="shared" si="2"/>
        <v>727548295</v>
      </c>
      <c r="N21" s="52"/>
      <c r="O21" s="52"/>
      <c r="P21" s="52">
        <v>727548000</v>
      </c>
      <c r="Q21" s="52">
        <v>194008000</v>
      </c>
      <c r="R21" s="52">
        <v>533540000</v>
      </c>
      <c r="S21" s="52"/>
      <c r="T21" s="27">
        <f t="shared" si="3"/>
        <v>4.0547152902626356E-7</v>
      </c>
      <c r="U21" s="27">
        <f t="shared" si="4"/>
        <v>1.0102676178301925E-6</v>
      </c>
      <c r="V21" s="27">
        <f t="shared" si="5"/>
        <v>1.855530981744574E-7</v>
      </c>
      <c r="W21" s="57" t="e">
        <f t="shared" si="6"/>
        <v>#DIV/0!</v>
      </c>
    </row>
    <row r="22" spans="2:23" ht="14.25" x14ac:dyDescent="0.2">
      <c r="B22" s="557">
        <v>4</v>
      </c>
      <c r="C22" s="68"/>
      <c r="D22" s="64" t="s">
        <v>145</v>
      </c>
      <c r="E22" s="52"/>
      <c r="F22" s="52"/>
      <c r="G22" s="52"/>
      <c r="H22" s="41"/>
      <c r="I22" s="52"/>
      <c r="J22" s="52"/>
      <c r="K22" s="41"/>
      <c r="L22" s="52"/>
      <c r="M22" s="41"/>
      <c r="N22" s="52"/>
      <c r="O22" s="52"/>
      <c r="P22" s="52"/>
      <c r="Q22" s="52"/>
      <c r="R22" s="52"/>
      <c r="S22" s="52"/>
      <c r="T22" s="27"/>
      <c r="U22" s="27"/>
      <c r="V22" s="27"/>
      <c r="W22" s="57"/>
    </row>
    <row r="23" spans="2:23" ht="14.25" x14ac:dyDescent="0.2">
      <c r="B23" s="557"/>
      <c r="C23" s="68">
        <v>4.0999999999999996</v>
      </c>
      <c r="D23" s="62" t="s">
        <v>146</v>
      </c>
      <c r="E23" s="52">
        <v>940500000</v>
      </c>
      <c r="F23" s="52">
        <v>220000000</v>
      </c>
      <c r="G23" s="52">
        <v>19500000</v>
      </c>
      <c r="H23" s="41">
        <f t="shared" si="0"/>
        <v>1180000000</v>
      </c>
      <c r="I23" s="52">
        <v>50000000</v>
      </c>
      <c r="J23" s="52">
        <v>50000000</v>
      </c>
      <c r="K23" s="41">
        <f t="shared" si="1"/>
        <v>100000000</v>
      </c>
      <c r="L23" s="52">
        <v>1080000000</v>
      </c>
      <c r="M23" s="41">
        <f t="shared" si="2"/>
        <v>1180000000</v>
      </c>
      <c r="N23" s="52">
        <v>38000000</v>
      </c>
      <c r="O23" s="52">
        <v>38000000</v>
      </c>
      <c r="P23" s="52">
        <v>1180000000</v>
      </c>
      <c r="Q23" s="52">
        <v>100000000</v>
      </c>
      <c r="R23" s="52">
        <v>1080000000</v>
      </c>
      <c r="S23" s="52">
        <v>35000000</v>
      </c>
      <c r="T23" s="27">
        <f t="shared" si="3"/>
        <v>0</v>
      </c>
      <c r="U23" s="27">
        <f t="shared" si="4"/>
        <v>0</v>
      </c>
      <c r="V23" s="27">
        <f t="shared" si="5"/>
        <v>0</v>
      </c>
      <c r="W23" s="57">
        <f t="shared" si="6"/>
        <v>8.5714285714285715E-2</v>
      </c>
    </row>
    <row r="24" spans="2:23" ht="14.25" x14ac:dyDescent="0.2">
      <c r="B24" s="557"/>
      <c r="C24" s="68">
        <v>4.2</v>
      </c>
      <c r="D24" s="62" t="s">
        <v>147</v>
      </c>
      <c r="E24" s="52">
        <v>1215892000</v>
      </c>
      <c r="F24" s="52">
        <v>443008000</v>
      </c>
      <c r="G24" s="52">
        <v>283790000</v>
      </c>
      <c r="H24" s="41">
        <f t="shared" si="0"/>
        <v>1942690000</v>
      </c>
      <c r="I24" s="52">
        <v>374625000</v>
      </c>
      <c r="J24" s="52">
        <v>55000000</v>
      </c>
      <c r="K24" s="41">
        <f t="shared" si="1"/>
        <v>429625000</v>
      </c>
      <c r="L24" s="52">
        <v>1513065000</v>
      </c>
      <c r="M24" s="41">
        <f t="shared" si="2"/>
        <v>1942690000</v>
      </c>
      <c r="N24" s="52">
        <v>47375000</v>
      </c>
      <c r="O24" s="52">
        <v>47375000</v>
      </c>
      <c r="P24" s="52">
        <v>1942690000</v>
      </c>
      <c r="Q24" s="52">
        <v>429625000</v>
      </c>
      <c r="R24" s="52">
        <v>1513065000</v>
      </c>
      <c r="S24" s="52">
        <v>47375000</v>
      </c>
      <c r="T24" s="27">
        <f t="shared" si="3"/>
        <v>0</v>
      </c>
      <c r="U24" s="27">
        <f t="shared" si="4"/>
        <v>0</v>
      </c>
      <c r="V24" s="27">
        <f t="shared" si="5"/>
        <v>0</v>
      </c>
      <c r="W24" s="57">
        <f t="shared" si="6"/>
        <v>0</v>
      </c>
    </row>
    <row r="25" spans="2:23" ht="14.25" x14ac:dyDescent="0.2">
      <c r="B25" s="557"/>
      <c r="C25" s="68">
        <v>4.3</v>
      </c>
      <c r="D25" s="62" t="s">
        <v>148</v>
      </c>
      <c r="E25" s="52">
        <v>2149248232</v>
      </c>
      <c r="F25" s="52">
        <v>390736722</v>
      </c>
      <c r="G25" s="52"/>
      <c r="H25" s="41">
        <f t="shared" si="0"/>
        <v>2539984954</v>
      </c>
      <c r="I25" s="52">
        <v>1922763807</v>
      </c>
      <c r="J25" s="52">
        <v>93405043</v>
      </c>
      <c r="K25" s="41">
        <f t="shared" si="1"/>
        <v>2016168850</v>
      </c>
      <c r="L25" s="52">
        <v>523816104</v>
      </c>
      <c r="M25" s="41">
        <f t="shared" si="2"/>
        <v>2539984954</v>
      </c>
      <c r="N25" s="52">
        <v>41060626</v>
      </c>
      <c r="O25" s="52">
        <v>54549620</v>
      </c>
      <c r="P25" s="52">
        <v>2539984000</v>
      </c>
      <c r="Q25" s="52">
        <v>2016168000</v>
      </c>
      <c r="R25" s="52">
        <v>523816000</v>
      </c>
      <c r="S25" s="52">
        <v>71993000</v>
      </c>
      <c r="T25" s="27">
        <f t="shared" si="3"/>
        <v>3.7559291712073775E-7</v>
      </c>
      <c r="U25" s="27">
        <f t="shared" si="4"/>
        <v>4.2159185147269473E-7</v>
      </c>
      <c r="V25" s="27">
        <f t="shared" si="5"/>
        <v>1.9854299983200209E-7</v>
      </c>
      <c r="W25" s="57">
        <f t="shared" si="6"/>
        <v>-0.24229272290361564</v>
      </c>
    </row>
    <row r="26" spans="2:23" ht="14.25" x14ac:dyDescent="0.2">
      <c r="B26" s="557"/>
      <c r="C26" s="68">
        <v>4.4000000000000004</v>
      </c>
      <c r="D26" s="62" t="s">
        <v>149</v>
      </c>
      <c r="E26" s="52">
        <v>1286602000</v>
      </c>
      <c r="F26" s="52">
        <v>529776000</v>
      </c>
      <c r="G26" s="52">
        <v>367025000</v>
      </c>
      <c r="H26" s="41">
        <f t="shared" si="0"/>
        <v>2183403000</v>
      </c>
      <c r="I26" s="52">
        <v>631956000</v>
      </c>
      <c r="J26" s="52">
        <v>6584000</v>
      </c>
      <c r="K26" s="41">
        <f t="shared" si="1"/>
        <v>638540000</v>
      </c>
      <c r="L26" s="52">
        <v>1544863000</v>
      </c>
      <c r="M26" s="41">
        <f t="shared" si="2"/>
        <v>2183403000</v>
      </c>
      <c r="N26" s="52"/>
      <c r="O26" s="52"/>
      <c r="P26" s="52">
        <v>2183403000</v>
      </c>
      <c r="Q26" s="52">
        <v>638540000</v>
      </c>
      <c r="R26" s="52">
        <f>P26-Q26</f>
        <v>1544863000</v>
      </c>
      <c r="S26" s="52"/>
      <c r="T26" s="27">
        <f t="shared" si="3"/>
        <v>0</v>
      </c>
      <c r="U26" s="27">
        <f t="shared" si="4"/>
        <v>0</v>
      </c>
      <c r="V26" s="27">
        <f t="shared" si="5"/>
        <v>0</v>
      </c>
      <c r="W26" s="57" t="e">
        <f t="shared" si="6"/>
        <v>#DIV/0!</v>
      </c>
    </row>
    <row r="27" spans="2:23" ht="14.25" x14ac:dyDescent="0.2">
      <c r="B27" s="557">
        <v>5</v>
      </c>
      <c r="C27" s="68"/>
      <c r="D27" s="64" t="s">
        <v>150</v>
      </c>
      <c r="E27" s="52"/>
      <c r="F27" s="52"/>
      <c r="G27" s="52"/>
      <c r="H27" s="41"/>
      <c r="I27" s="52"/>
      <c r="J27" s="52"/>
      <c r="K27" s="41"/>
      <c r="L27" s="52"/>
      <c r="M27" s="41"/>
      <c r="N27" s="52"/>
      <c r="O27" s="52"/>
      <c r="P27" s="52"/>
      <c r="Q27" s="52"/>
      <c r="R27" s="52"/>
      <c r="S27" s="52"/>
      <c r="T27" s="27"/>
      <c r="U27" s="27"/>
      <c r="V27" s="27"/>
      <c r="W27" s="57"/>
    </row>
    <row r="28" spans="2:23" ht="14.25" x14ac:dyDescent="0.2">
      <c r="B28" s="557"/>
      <c r="C28" s="68">
        <v>5.0999999999999996</v>
      </c>
      <c r="D28" s="62" t="s">
        <v>151</v>
      </c>
      <c r="E28" s="52">
        <v>3662005000</v>
      </c>
      <c r="F28" s="52">
        <v>457085000</v>
      </c>
      <c r="G28" s="52">
        <v>114779000</v>
      </c>
      <c r="H28" s="41">
        <f t="shared" si="0"/>
        <v>4233869000</v>
      </c>
      <c r="I28" s="52">
        <v>530721000</v>
      </c>
      <c r="J28" s="52">
        <v>160038000</v>
      </c>
      <c r="K28" s="41">
        <f t="shared" si="1"/>
        <v>690759000</v>
      </c>
      <c r="L28" s="52">
        <v>3543110000</v>
      </c>
      <c r="M28" s="41">
        <f t="shared" si="2"/>
        <v>4233869000</v>
      </c>
      <c r="N28" s="52">
        <v>457250000</v>
      </c>
      <c r="O28" s="52">
        <v>297212000</v>
      </c>
      <c r="P28" s="52">
        <v>4229443000</v>
      </c>
      <c r="Q28" s="52">
        <v>686333000</v>
      </c>
      <c r="R28" s="52">
        <v>3543110000</v>
      </c>
      <c r="S28" s="52">
        <v>457250000</v>
      </c>
      <c r="T28" s="27">
        <f t="shared" si="3"/>
        <v>1.0464734954460906E-3</v>
      </c>
      <c r="U28" s="27">
        <f t="shared" si="4"/>
        <v>6.4487646667142628E-3</v>
      </c>
      <c r="V28" s="27">
        <f t="shared" si="5"/>
        <v>0</v>
      </c>
      <c r="W28" s="57">
        <f t="shared" si="6"/>
        <v>-0.35000109349371239</v>
      </c>
    </row>
    <row r="29" spans="2:23" ht="14.25" x14ac:dyDescent="0.2">
      <c r="B29" s="557"/>
      <c r="C29" s="68">
        <v>5.2</v>
      </c>
      <c r="D29" s="62" t="s">
        <v>152</v>
      </c>
      <c r="E29" s="52">
        <v>1345051857</v>
      </c>
      <c r="F29" s="52">
        <v>622683311</v>
      </c>
      <c r="G29" s="52">
        <v>1888148909</v>
      </c>
      <c r="H29" s="41">
        <f t="shared" si="0"/>
        <v>3855884077</v>
      </c>
      <c r="I29" s="52">
        <v>235974264</v>
      </c>
      <c r="J29" s="52">
        <v>1059293810</v>
      </c>
      <c r="K29" s="41">
        <f t="shared" si="1"/>
        <v>1295268074</v>
      </c>
      <c r="L29" s="52">
        <v>2560616003</v>
      </c>
      <c r="M29" s="41">
        <f t="shared" si="2"/>
        <v>3855884077</v>
      </c>
      <c r="N29" s="52">
        <v>211804765</v>
      </c>
      <c r="O29" s="52">
        <v>128144765</v>
      </c>
      <c r="P29" s="52">
        <v>1968115000</v>
      </c>
      <c r="Q29" s="52">
        <v>1295268000</v>
      </c>
      <c r="R29" s="52">
        <v>672847000</v>
      </c>
      <c r="S29" s="52">
        <v>239030000</v>
      </c>
      <c r="T29" s="27">
        <f t="shared" si="3"/>
        <v>0.95917620515061364</v>
      </c>
      <c r="U29" s="27">
        <f t="shared" si="4"/>
        <v>5.7131033886423504E-8</v>
      </c>
      <c r="V29" s="27">
        <f t="shared" si="5"/>
        <v>2.8056437838022612</v>
      </c>
      <c r="W29" s="57">
        <f t="shared" si="6"/>
        <v>-0.46389672844412833</v>
      </c>
    </row>
    <row r="30" spans="2:23" ht="14.25" x14ac:dyDescent="0.2">
      <c r="B30" s="557"/>
      <c r="C30" s="68">
        <v>5.3</v>
      </c>
      <c r="D30" s="62" t="s">
        <v>153</v>
      </c>
      <c r="E30" s="52">
        <v>68481000</v>
      </c>
      <c r="F30" s="52">
        <v>248149000</v>
      </c>
      <c r="G30" s="52">
        <v>1829723000</v>
      </c>
      <c r="H30" s="41">
        <f t="shared" si="0"/>
        <v>2146353000</v>
      </c>
      <c r="I30" s="52">
        <v>20336000</v>
      </c>
      <c r="J30" s="52">
        <v>1030069000</v>
      </c>
      <c r="K30" s="41">
        <f t="shared" si="1"/>
        <v>1050405000</v>
      </c>
      <c r="L30" s="52">
        <v>1095948000</v>
      </c>
      <c r="M30" s="41">
        <f t="shared" si="2"/>
        <v>2146353000</v>
      </c>
      <c r="N30" s="52">
        <v>63435000</v>
      </c>
      <c r="O30" s="52">
        <v>51635000</v>
      </c>
      <c r="P30" s="52">
        <v>2146353000</v>
      </c>
      <c r="Q30" s="52">
        <v>1050405000</v>
      </c>
      <c r="R30" s="52">
        <v>1095948000</v>
      </c>
      <c r="S30" s="52">
        <v>63435000</v>
      </c>
      <c r="T30" s="27">
        <f t="shared" si="3"/>
        <v>0</v>
      </c>
      <c r="U30" s="27">
        <f t="shared" si="4"/>
        <v>0</v>
      </c>
      <c r="V30" s="27">
        <f t="shared" si="5"/>
        <v>0</v>
      </c>
      <c r="W30" s="57">
        <f t="shared" si="6"/>
        <v>-0.18601718294317018</v>
      </c>
    </row>
    <row r="31" spans="2:23" ht="14.25" x14ac:dyDescent="0.2">
      <c r="B31" s="557"/>
      <c r="C31" s="68">
        <v>5.4</v>
      </c>
      <c r="D31" s="62" t="s">
        <v>154</v>
      </c>
      <c r="E31" s="52">
        <v>9098479232</v>
      </c>
      <c r="F31" s="52">
        <v>531593591</v>
      </c>
      <c r="G31" s="52">
        <f>1377315265+27043045</f>
        <v>1404358310</v>
      </c>
      <c r="H31" s="41">
        <f t="shared" si="0"/>
        <v>11034431133</v>
      </c>
      <c r="I31" s="52">
        <v>1681476244</v>
      </c>
      <c r="J31" s="52">
        <v>4212950518</v>
      </c>
      <c r="K31" s="41">
        <f t="shared" si="1"/>
        <v>5894426762</v>
      </c>
      <c r="L31" s="52">
        <v>5140004372</v>
      </c>
      <c r="M31" s="41">
        <f t="shared" si="2"/>
        <v>11034431134</v>
      </c>
      <c r="N31" s="52">
        <v>101528025</v>
      </c>
      <c r="O31" s="52">
        <v>54379630</v>
      </c>
      <c r="P31" s="52">
        <v>11007389000</v>
      </c>
      <c r="Q31" s="52">
        <v>5894427000</v>
      </c>
      <c r="R31" s="52">
        <v>5112962000</v>
      </c>
      <c r="S31" s="52">
        <v>122857000</v>
      </c>
      <c r="T31" s="27">
        <f t="shared" si="3"/>
        <v>2.4567254777677068E-3</v>
      </c>
      <c r="U31" s="27">
        <f t="shared" si="4"/>
        <v>-4.0377122322492076E-8</v>
      </c>
      <c r="V31" s="27">
        <f t="shared" si="5"/>
        <v>5.2889835676463073E-3</v>
      </c>
      <c r="W31" s="57">
        <f t="shared" si="6"/>
        <v>-0.55737458997045342</v>
      </c>
    </row>
    <row r="32" spans="2:23" ht="15.75" thickBot="1" x14ac:dyDescent="0.25">
      <c r="B32" s="66"/>
      <c r="C32" s="69"/>
      <c r="D32" s="65"/>
      <c r="E32" s="58"/>
      <c r="F32" s="58"/>
      <c r="G32" s="58"/>
      <c r="H32" s="59"/>
      <c r="I32" s="58"/>
      <c r="J32" s="58"/>
      <c r="K32" s="59"/>
      <c r="L32" s="58"/>
      <c r="M32" s="59"/>
      <c r="N32" s="58"/>
      <c r="O32" s="58"/>
      <c r="P32" s="58"/>
      <c r="Q32" s="58"/>
      <c r="R32" s="58"/>
      <c r="S32" s="58"/>
      <c r="T32" s="60"/>
      <c r="U32" s="60"/>
      <c r="V32" s="60"/>
      <c r="W32" s="61"/>
    </row>
    <row r="33" spans="2:23" ht="13.5" thickBot="1" x14ac:dyDescent="0.25">
      <c r="E33" s="42"/>
      <c r="F33" s="42"/>
      <c r="G33" s="42"/>
      <c r="H33" s="42"/>
      <c r="I33" s="42"/>
      <c r="J33" s="42"/>
      <c r="K33" s="42"/>
      <c r="L33" s="42"/>
      <c r="M33" s="42"/>
      <c r="N33" s="42"/>
      <c r="O33" s="42"/>
      <c r="P33" s="42"/>
      <c r="Q33" s="42"/>
      <c r="R33" s="42"/>
      <c r="S33" s="42"/>
    </row>
    <row r="34" spans="2:23" x14ac:dyDescent="0.2">
      <c r="B34" s="9" t="s">
        <v>11</v>
      </c>
      <c r="C34" s="8"/>
      <c r="D34" s="1"/>
      <c r="E34" s="43"/>
      <c r="F34" s="44"/>
      <c r="G34" s="45"/>
      <c r="H34" s="44"/>
      <c r="I34" s="46"/>
      <c r="J34" s="46"/>
      <c r="K34" s="47"/>
      <c r="L34" s="44"/>
      <c r="M34" s="48"/>
      <c r="N34" s="44"/>
      <c r="O34" s="48"/>
      <c r="P34" s="44"/>
      <c r="Q34" s="49"/>
      <c r="R34" s="49"/>
      <c r="S34" s="49"/>
      <c r="T34" s="29"/>
      <c r="U34" s="29"/>
      <c r="V34" s="29"/>
      <c r="W34" s="30"/>
    </row>
    <row r="35" spans="2:23" x14ac:dyDescent="0.2">
      <c r="B35" s="2"/>
      <c r="C35" s="542" t="s">
        <v>155</v>
      </c>
      <c r="D35" s="543"/>
      <c r="E35" s="543"/>
      <c r="F35" s="543"/>
      <c r="G35" s="543"/>
      <c r="H35" s="543"/>
      <c r="I35" s="543"/>
      <c r="J35" s="543"/>
      <c r="K35" s="543"/>
      <c r="L35" s="543"/>
      <c r="M35" s="543"/>
      <c r="N35" s="543"/>
      <c r="O35" s="543"/>
      <c r="P35" s="543"/>
      <c r="Q35" s="543"/>
      <c r="R35" s="543"/>
      <c r="S35" s="543"/>
      <c r="T35" s="543"/>
      <c r="U35" s="543"/>
      <c r="V35" s="543"/>
      <c r="W35" s="33"/>
    </row>
    <row r="36" spans="2:23" x14ac:dyDescent="0.2">
      <c r="B36" s="2"/>
      <c r="C36" s="543"/>
      <c r="D36" s="543"/>
      <c r="E36" s="543"/>
      <c r="F36" s="543"/>
      <c r="G36" s="543"/>
      <c r="H36" s="543"/>
      <c r="I36" s="543"/>
      <c r="J36" s="543"/>
      <c r="K36" s="543"/>
      <c r="L36" s="543"/>
      <c r="M36" s="543"/>
      <c r="N36" s="543"/>
      <c r="O36" s="543"/>
      <c r="P36" s="543"/>
      <c r="Q36" s="543"/>
      <c r="R36" s="543"/>
      <c r="S36" s="543"/>
      <c r="T36" s="543"/>
      <c r="U36" s="543"/>
      <c r="V36" s="543"/>
      <c r="W36" s="33"/>
    </row>
    <row r="37" spans="2:23" x14ac:dyDescent="0.2">
      <c r="B37" s="2"/>
      <c r="C37" s="543"/>
      <c r="D37" s="543"/>
      <c r="E37" s="543"/>
      <c r="F37" s="543"/>
      <c r="G37" s="543"/>
      <c r="H37" s="543"/>
      <c r="I37" s="543"/>
      <c r="J37" s="543"/>
      <c r="K37" s="543"/>
      <c r="L37" s="543"/>
      <c r="M37" s="543"/>
      <c r="N37" s="543"/>
      <c r="O37" s="543"/>
      <c r="P37" s="543"/>
      <c r="Q37" s="543"/>
      <c r="R37" s="543"/>
      <c r="S37" s="543"/>
      <c r="T37" s="543"/>
      <c r="U37" s="543"/>
      <c r="V37" s="543"/>
      <c r="W37" s="33"/>
    </row>
    <row r="38" spans="2:23" x14ac:dyDescent="0.2">
      <c r="B38" s="2"/>
      <c r="C38" s="543"/>
      <c r="D38" s="543"/>
      <c r="E38" s="543"/>
      <c r="F38" s="543"/>
      <c r="G38" s="543"/>
      <c r="H38" s="543"/>
      <c r="I38" s="543"/>
      <c r="J38" s="543"/>
      <c r="K38" s="543"/>
      <c r="L38" s="543"/>
      <c r="M38" s="543"/>
      <c r="N38" s="543"/>
      <c r="O38" s="543"/>
      <c r="P38" s="543"/>
      <c r="Q38" s="543"/>
      <c r="R38" s="543"/>
      <c r="S38" s="543"/>
      <c r="T38" s="543"/>
      <c r="U38" s="543"/>
      <c r="V38" s="543"/>
      <c r="W38" s="33"/>
    </row>
    <row r="39" spans="2:23" ht="13.5" thickBot="1" x14ac:dyDescent="0.25">
      <c r="B39" s="3"/>
      <c r="C39" s="4"/>
      <c r="D39" s="4"/>
      <c r="E39" s="5"/>
      <c r="F39" s="6"/>
      <c r="G39" s="6"/>
      <c r="H39" s="6"/>
      <c r="I39" s="6"/>
      <c r="J39" s="6"/>
      <c r="K39" s="7"/>
      <c r="L39" s="6"/>
      <c r="M39" s="4"/>
      <c r="N39" s="6"/>
      <c r="O39" s="4"/>
      <c r="P39" s="6"/>
      <c r="Q39" s="31"/>
      <c r="R39" s="31"/>
      <c r="S39" s="31"/>
      <c r="T39" s="31"/>
      <c r="U39" s="31"/>
      <c r="V39" s="31"/>
      <c r="W39" s="32"/>
    </row>
  </sheetData>
  <customSheetViews>
    <customSheetView guid="{7043DB3C-32B3-43B5-9ACE-4B1C78863594}" scale="75" state="hidden" topLeftCell="B2">
      <pane xSplit="3" ySplit="5" topLeftCell="M7" activePane="bottomRight" state="frozen"/>
      <selection pane="bottomRight" activeCell="C35" sqref="C35:V38"/>
      <pageMargins left="0.75" right="0.75" top="1" bottom="1" header="0" footer="0"/>
      <pageSetup paperSize="9" orientation="landscape" r:id="rId1"/>
      <headerFooter alignWithMargins="0"/>
    </customSheetView>
  </customSheetViews>
  <mergeCells count="10">
    <mergeCell ref="C35:V38"/>
    <mergeCell ref="T4:W4"/>
    <mergeCell ref="B4:C5"/>
    <mergeCell ref="D4:D5"/>
    <mergeCell ref="P4:S4"/>
    <mergeCell ref="E4:O4"/>
    <mergeCell ref="B7:B13"/>
    <mergeCell ref="B15:B21"/>
    <mergeCell ref="B22:B26"/>
    <mergeCell ref="B27:B31"/>
  </mergeCells>
  <phoneticPr fontId="0" type="noConversion"/>
  <conditionalFormatting sqref="D4 B6:D6 B4 D34:P34 B34:B39 C34:C35 C39:P39 B7 B14 C7:D32">
    <cfRule type="cellIs" dxfId="578" priority="1" stopIfTrue="1" operator="equal">
      <formula>"NO ADMISIBLE"</formula>
    </cfRule>
  </conditionalFormatting>
  <pageMargins left="0.75" right="0.75" top="1" bottom="1" header="0" footer="0"/>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C2:J118"/>
  <sheetViews>
    <sheetView topLeftCell="A77" workbookViewId="0">
      <selection activeCell="E91" sqref="E91"/>
    </sheetView>
  </sheetViews>
  <sheetFormatPr baseColWidth="10" defaultRowHeight="12.75" x14ac:dyDescent="0.2"/>
  <cols>
    <col min="1" max="1" width="11.42578125" style="228" customWidth="1"/>
    <col min="2" max="2" width="11.28515625" style="228" customWidth="1"/>
    <col min="3" max="3" width="3.85546875" style="228" customWidth="1"/>
    <col min="4" max="4" width="34.140625" style="228" customWidth="1"/>
    <col min="5" max="5" width="42" style="214" customWidth="1"/>
    <col min="6" max="6" width="11.42578125" style="228"/>
    <col min="7" max="7" width="13.85546875" style="244" customWidth="1"/>
    <col min="8" max="8" width="9.7109375" style="245" customWidth="1"/>
    <col min="9" max="9" width="12.5703125" style="228" customWidth="1"/>
    <col min="10" max="10" width="12.7109375" style="228" customWidth="1"/>
    <col min="11" max="16384" width="11.42578125" style="228"/>
  </cols>
  <sheetData>
    <row r="2" spans="3:10" s="234" customFormat="1" ht="20.25" customHeight="1" x14ac:dyDescent="0.2">
      <c r="C2" s="608" t="s">
        <v>210</v>
      </c>
      <c r="D2" s="608"/>
      <c r="E2" s="608"/>
      <c r="G2" s="235"/>
      <c r="H2" s="236"/>
    </row>
    <row r="3" spans="3:10" s="234" customFormat="1" ht="18" customHeight="1" x14ac:dyDescent="0.2">
      <c r="C3" s="609" t="s">
        <v>224</v>
      </c>
      <c r="D3" s="609"/>
      <c r="E3" s="609"/>
      <c r="G3" s="235"/>
      <c r="H3" s="236"/>
    </row>
    <row r="4" spans="3:10" s="234" customFormat="1" ht="13.5" customHeight="1" x14ac:dyDescent="0.2">
      <c r="C4" s="610" t="str">
        <f>'Capacidad Financiera'!B4</f>
        <v>LICITACIÓN PÚBLICA No. LP-DO-003-2014</v>
      </c>
      <c r="D4" s="610"/>
      <c r="E4" s="610"/>
      <c r="G4" s="235"/>
      <c r="H4" s="236"/>
    </row>
    <row r="5" spans="3:10" s="234" customFormat="1" ht="13.5" customHeight="1" x14ac:dyDescent="0.2">
      <c r="C5" s="610" t="s">
        <v>237</v>
      </c>
      <c r="D5" s="610"/>
      <c r="E5" s="610"/>
      <c r="G5" s="235"/>
      <c r="H5" s="236"/>
    </row>
    <row r="6" spans="3:10" s="234" customFormat="1" ht="14.25" thickBot="1" x14ac:dyDescent="0.25">
      <c r="C6" s="237"/>
      <c r="D6" s="238"/>
      <c r="E6" s="242"/>
      <c r="G6" s="235"/>
      <c r="H6" s="236"/>
    </row>
    <row r="7" spans="3:10" ht="36" customHeight="1" x14ac:dyDescent="0.2">
      <c r="C7" s="611" t="s">
        <v>165</v>
      </c>
      <c r="D7" s="613" t="s">
        <v>164</v>
      </c>
      <c r="E7" s="619" t="s">
        <v>238</v>
      </c>
    </row>
    <row r="8" spans="3:10" ht="36" customHeight="1" thickBot="1" x14ac:dyDescent="0.25">
      <c r="C8" s="612"/>
      <c r="D8" s="614"/>
      <c r="E8" s="620"/>
    </row>
    <row r="9" spans="3:10" x14ac:dyDescent="0.2">
      <c r="C9" s="133">
        <f>+'Capacidad Financiera'!B12</f>
        <v>1</v>
      </c>
      <c r="D9" s="134" t="str">
        <f>IF(ISERROR(VLOOKUP(C9,'Capacidad Financiera'!$B$12:$X$62720,2,0)),"",VLOOKUP(C9,'Capacidad Financiera'!$B$12:$X$3580,2,0))</f>
        <v>CONSORCIO REGIONAL NARIÑO</v>
      </c>
      <c r="E9" s="278"/>
      <c r="G9" s="246"/>
      <c r="H9" s="247"/>
      <c r="I9" s="229"/>
      <c r="J9" s="248"/>
    </row>
    <row r="10" spans="3:10" ht="25.5" x14ac:dyDescent="0.2">
      <c r="C10" s="139">
        <f>+'Capacidad Financiera'!B13</f>
        <v>1.1000000000000001</v>
      </c>
      <c r="D10" s="206" t="str">
        <f>IF(ISERROR(VLOOKUP(C10,'Capacidad Financiera'!$B$12:$X$62720,2,0)),"",VLOOKUP(C10,'Capacidad Financiera'!$B$12:$X$3580,2,0))</f>
        <v>CONSTRUCCIONES RUBAU S.A. SUCURSAL COLOMBIA</v>
      </c>
      <c r="E10" s="279">
        <f>+'CR ITAC CONSTRUCIONES '!N67</f>
        <v>163297137507.24585</v>
      </c>
    </row>
    <row r="11" spans="3:10" x14ac:dyDescent="0.2">
      <c r="C11" s="139">
        <f>+'Capacidad Financiera'!B14</f>
        <v>1.2000000000000002</v>
      </c>
      <c r="D11" s="206" t="str">
        <f>IF(ISERROR(VLOOKUP(C11,'Capacidad Financiera'!$B$12:$X$62720,2,0)),"",VLOOKUP(C11,'Capacidad Financiera'!$B$12:$X$3580,2,0))</f>
        <v>ITAC CONSTRUCCIONES LTDA</v>
      </c>
      <c r="E11" s="400">
        <f>+'CR ITAC CONSTRUCIONES '!L23</f>
        <v>1673279686.3141656</v>
      </c>
    </row>
    <row r="12" spans="3:10" x14ac:dyDescent="0.2">
      <c r="C12" s="139" t="str">
        <f>+'Capacidad Financiera'!B15</f>
        <v/>
      </c>
      <c r="D12" s="206">
        <f>IF(ISERROR(VLOOKUP(C12,'Capacidad Financiera'!$B$12:$X$62720,2,0)),"",VLOOKUP(C12,'Capacidad Financiera'!$B$12:$X$3580,2,0))</f>
        <v>0</v>
      </c>
      <c r="E12" s="279"/>
    </row>
    <row r="13" spans="3:10" x14ac:dyDescent="0.2">
      <c r="C13" s="139" t="str">
        <f>+'Capacidad Financiera'!B16</f>
        <v/>
      </c>
      <c r="D13" s="206">
        <f>IF(ISERROR(VLOOKUP(C13,'Capacidad Financiera'!$B$12:$X$62720,2,0)),"",VLOOKUP(C13,'Capacidad Financiera'!$B$12:$X$3580,2,0))</f>
        <v>0</v>
      </c>
      <c r="E13" s="279" t="s">
        <v>185</v>
      </c>
    </row>
    <row r="14" spans="3:10" x14ac:dyDescent="0.2">
      <c r="C14" s="139" t="str">
        <f>+'Capacidad Financiera'!B17</f>
        <v/>
      </c>
      <c r="D14" s="206">
        <f>IF(ISERROR(VLOOKUP(C14,'Capacidad Financiera'!$B$12:$X$62720,2,0)),"",VLOOKUP(C14,'Capacidad Financiera'!$B$12:$X$3580,2,0))</f>
        <v>0</v>
      </c>
      <c r="E14" s="279"/>
    </row>
    <row r="15" spans="3:10" x14ac:dyDescent="0.2">
      <c r="C15" s="139" t="str">
        <f>+'Capacidad Financiera'!B18</f>
        <v/>
      </c>
      <c r="D15" s="206">
        <f>IF(ISERROR(VLOOKUP(C15,'Capacidad Financiera'!$B$12:$X$62720,2,0)),"",VLOOKUP(C15,'Capacidad Financiera'!$B$12:$X$3580,2,0))</f>
        <v>0</v>
      </c>
      <c r="E15" s="279"/>
    </row>
    <row r="16" spans="3:10" x14ac:dyDescent="0.2">
      <c r="C16" s="139" t="str">
        <f>+'Capacidad Financiera'!B19</f>
        <v/>
      </c>
      <c r="D16" s="206">
        <f>IF(ISERROR(VLOOKUP(C16,'Capacidad Financiera'!$B$12:$X$62720,2,0)),"",VLOOKUP(C16,'Capacidad Financiera'!$B$12:$X$3580,2,0))</f>
        <v>0</v>
      </c>
      <c r="E16" s="279"/>
    </row>
    <row r="17" spans="3:10" x14ac:dyDescent="0.2">
      <c r="C17" s="139" t="str">
        <f>+'Capacidad Financiera'!B20</f>
        <v/>
      </c>
      <c r="D17" s="206">
        <f>IF(ISERROR(VLOOKUP(C17,'Capacidad Financiera'!$B$12:$X$62720,2,0)),"",VLOOKUP(C17,'Capacidad Financiera'!$B$12:$X$3580,2,0))</f>
        <v>0</v>
      </c>
      <c r="E17" s="279"/>
    </row>
    <row r="18" spans="3:10" x14ac:dyDescent="0.2">
      <c r="C18" s="139" t="str">
        <f>+'Capacidad Financiera'!B21</f>
        <v/>
      </c>
      <c r="D18" s="206">
        <f>IF(ISERROR(VLOOKUP(C18,'Capacidad Financiera'!$B$12:$X$62720,2,0)),"",VLOOKUP(C18,'Capacidad Financiera'!$B$12:$X$3580,2,0))</f>
        <v>0</v>
      </c>
      <c r="E18" s="279"/>
    </row>
    <row r="19" spans="3:10" ht="13.5" thickBot="1" x14ac:dyDescent="0.25">
      <c r="C19" s="141" t="str">
        <f>+'Capacidad Financiera'!B22</f>
        <v/>
      </c>
      <c r="D19" s="142">
        <f>IF(ISERROR(VLOOKUP(C19,'Capacidad Financiera'!$B$12:$X$62720,2,0)),"",VLOOKUP(C19,'Capacidad Financiera'!$B$12:$X$3580,2,0))</f>
        <v>0</v>
      </c>
      <c r="E19" s="280"/>
    </row>
    <row r="20" spans="3:10" x14ac:dyDescent="0.2">
      <c r="C20" s="133">
        <f>+'Capacidad Financiera'!B23</f>
        <v>2</v>
      </c>
      <c r="D20" s="134" t="str">
        <f>IF(ISERROR(VLOOKUP(C20,'Capacidad Financiera'!$B$12:$X$62720,2,0)),"",VLOOKUP(C20,'Capacidad Financiera'!$B$12:$X$3580,2,0))</f>
        <v xml:space="preserve">  </v>
      </c>
      <c r="E20" s="278"/>
      <c r="G20" s="246"/>
      <c r="H20" s="247"/>
      <c r="I20" s="229"/>
      <c r="J20" s="248"/>
    </row>
    <row r="21" spans="3:10" x14ac:dyDescent="0.2">
      <c r="C21" s="139">
        <f>+'Capacidad Financiera'!B24</f>
        <v>2.1</v>
      </c>
      <c r="D21" s="206" t="str">
        <f>IF(ISERROR(VLOOKUP(C21,'Capacidad Financiera'!$B$12:$X$62720,2,0)),"",VLOOKUP(C21,'Capacidad Financiera'!$B$12:$X$3580,2,0))</f>
        <v>SP INGENIEROS S.A.S.</v>
      </c>
      <c r="E21" s="279">
        <v>114957820202</v>
      </c>
      <c r="F21" s="329" t="s">
        <v>185</v>
      </c>
    </row>
    <row r="22" spans="3:10" x14ac:dyDescent="0.2">
      <c r="C22" s="139">
        <f>+'Capacidad Financiera'!B25</f>
        <v>2.2000000000000002</v>
      </c>
      <c r="D22" s="206" t="str">
        <f>IF(ISERROR(VLOOKUP(C22,'Capacidad Financiera'!$B$12:$X$62720,2,0)),"",VLOOKUP(C22,'Capacidad Financiera'!$B$12:$X$3580,2,0))</f>
        <v>MOVITIERRA CONSTRUCCIONES S.A</v>
      </c>
      <c r="E22" s="400">
        <v>2135461661.6700001</v>
      </c>
    </row>
    <row r="23" spans="3:10" ht="25.5" x14ac:dyDescent="0.2">
      <c r="C23" s="139">
        <f>+'Capacidad Financiera'!B26</f>
        <v>2.3000000000000003</v>
      </c>
      <c r="D23" s="206" t="str">
        <f>IF(ISERROR(VLOOKUP(C23,'Capacidad Financiera'!$B$12:$X$62720,2,0)),"",VLOOKUP(C23,'Capacidad Financiera'!$B$12:$X$3580,2,0))</f>
        <v>CONSTRUCIONES TECNIFICADAS S.A-CONSTRUCTEC S.A</v>
      </c>
      <c r="E23" s="279">
        <v>3653056916.21</v>
      </c>
    </row>
    <row r="24" spans="3:10" x14ac:dyDescent="0.2">
      <c r="C24" s="139" t="str">
        <f>+'Capacidad Financiera'!B27</f>
        <v/>
      </c>
      <c r="D24" s="206">
        <f>IF(ISERROR(VLOOKUP(C24,'Capacidad Financiera'!$B$12:$X$62720,2,0)),"",VLOOKUP(C24,'Capacidad Financiera'!$B$12:$X$3580,2,0))</f>
        <v>0</v>
      </c>
      <c r="E24" s="279" t="s">
        <v>185</v>
      </c>
    </row>
    <row r="25" spans="3:10" x14ac:dyDescent="0.2">
      <c r="C25" s="139" t="str">
        <f>+'Capacidad Financiera'!B28</f>
        <v/>
      </c>
      <c r="D25" s="206">
        <f>IF(ISERROR(VLOOKUP(C25,'Capacidad Financiera'!$B$12:$X$62720,2,0)),"",VLOOKUP(C25,'Capacidad Financiera'!$B$12:$X$3580,2,0))</f>
        <v>0</v>
      </c>
      <c r="E25" s="279"/>
    </row>
    <row r="26" spans="3:10" x14ac:dyDescent="0.2">
      <c r="C26" s="139" t="str">
        <f>+'Capacidad Financiera'!B29</f>
        <v/>
      </c>
      <c r="D26" s="206">
        <f>IF(ISERROR(VLOOKUP(C26,'Capacidad Financiera'!$B$12:$X$62720,2,0)),"",VLOOKUP(C26,'Capacidad Financiera'!$B$12:$X$3580,2,0))</f>
        <v>0</v>
      </c>
      <c r="E26" s="279"/>
    </row>
    <row r="27" spans="3:10" x14ac:dyDescent="0.2">
      <c r="C27" s="139" t="str">
        <f>+'Capacidad Financiera'!B30</f>
        <v/>
      </c>
      <c r="D27" s="206">
        <f>IF(ISERROR(VLOOKUP(C27,'Capacidad Financiera'!$B$12:$X$62720,2,0)),"",VLOOKUP(C27,'Capacidad Financiera'!$B$12:$X$3580,2,0))</f>
        <v>0</v>
      </c>
      <c r="E27" s="279"/>
    </row>
    <row r="28" spans="3:10" x14ac:dyDescent="0.2">
      <c r="C28" s="139" t="str">
        <f>+'Capacidad Financiera'!B31</f>
        <v/>
      </c>
      <c r="D28" s="206">
        <f>IF(ISERROR(VLOOKUP(C28,'Capacidad Financiera'!$B$12:$X$62720,2,0)),"",VLOOKUP(C28,'Capacidad Financiera'!$B$12:$X$3580,2,0))</f>
        <v>0</v>
      </c>
      <c r="E28" s="279"/>
    </row>
    <row r="29" spans="3:10" x14ac:dyDescent="0.2">
      <c r="C29" s="139" t="str">
        <f>+'Capacidad Financiera'!B32</f>
        <v/>
      </c>
      <c r="D29" s="206">
        <f>IF(ISERROR(VLOOKUP(C29,'Capacidad Financiera'!$B$12:$X$62720,2,0)),"",VLOOKUP(C29,'Capacidad Financiera'!$B$12:$X$3580,2,0))</f>
        <v>0</v>
      </c>
      <c r="E29" s="279"/>
    </row>
    <row r="30" spans="3:10" ht="13.5" thickBot="1" x14ac:dyDescent="0.25">
      <c r="C30" s="141" t="str">
        <f>+'Capacidad Financiera'!B33</f>
        <v/>
      </c>
      <c r="D30" s="142">
        <f>IF(ISERROR(VLOOKUP(C30,'Capacidad Financiera'!$B$12:$X$62720,2,0)),"",VLOOKUP(C30,'Capacidad Financiera'!$B$12:$X$3580,2,0))</f>
        <v>0</v>
      </c>
      <c r="E30" s="280"/>
    </row>
    <row r="31" spans="3:10" x14ac:dyDescent="0.2">
      <c r="C31" s="133">
        <f>+'Capacidad Financiera'!B34</f>
        <v>3</v>
      </c>
      <c r="D31" s="134" t="str">
        <f>IF(ISERROR(VLOOKUP(C31,'Capacidad Financiera'!$B$12:$X$62720,2,0)),"",VLOOKUP(C31,'Capacidad Financiera'!$B$12:$X$3580,2,0))</f>
        <v>CONSORCIO AGM</v>
      </c>
      <c r="E31" s="278"/>
      <c r="G31" s="246"/>
      <c r="H31" s="247"/>
      <c r="I31" s="229"/>
      <c r="J31" s="248"/>
    </row>
    <row r="32" spans="3:10" ht="25.5" x14ac:dyDescent="0.2">
      <c r="C32" s="139">
        <f>+'Capacidad Financiera'!B35</f>
        <v>3.1</v>
      </c>
      <c r="D32" s="206" t="str">
        <f>IF(ISERROR(VLOOKUP(C32,'Capacidad Financiera'!$B$12:$X$62720,2,0)),"",VLOOKUP(C32,'Capacidad Financiera'!$B$12:$X$3580,2,0))</f>
        <v>ARQUITECTOS E INGENIEROS ASOCIADOS S.A AIA S.A</v>
      </c>
      <c r="E32" s="279">
        <v>118987946831.28</v>
      </c>
      <c r="F32" s="329" t="s">
        <v>185</v>
      </c>
    </row>
    <row r="33" spans="3:10" x14ac:dyDescent="0.2">
      <c r="C33" s="139">
        <f>+'Capacidad Financiera'!B36</f>
        <v>3.2</v>
      </c>
      <c r="D33" s="206" t="str">
        <f>IF(ISERROR(VLOOKUP(C33,'Capacidad Financiera'!$B$12:$X$62720,2,0)),"",VLOOKUP(C33,'Capacidad Financiera'!$B$12:$X$3580,2,0))</f>
        <v>GISAICO S.A</v>
      </c>
      <c r="E33" s="400">
        <v>52153120327.190002</v>
      </c>
    </row>
    <row r="34" spans="3:10" x14ac:dyDescent="0.2">
      <c r="C34" s="139">
        <f>+'Capacidad Financiera'!B37</f>
        <v>3.3000000000000003</v>
      </c>
      <c r="D34" s="206" t="str">
        <f>IF(ISERROR(VLOOKUP(C34,'Capacidad Financiera'!$B$12:$X$62720,2,0)),"",VLOOKUP(C34,'Capacidad Financiera'!$B$12:$X$3580,2,0))</f>
        <v>MURCIA MURCIA S.A</v>
      </c>
      <c r="E34" s="279">
        <v>11655829488.370001</v>
      </c>
    </row>
    <row r="35" spans="3:10" x14ac:dyDescent="0.2">
      <c r="C35" s="139" t="str">
        <f>+'Capacidad Financiera'!B38</f>
        <v/>
      </c>
      <c r="D35" s="206">
        <f>IF(ISERROR(VLOOKUP(C35,'Capacidad Financiera'!$B$12:$X$62720,2,0)),"",VLOOKUP(C35,'Capacidad Financiera'!$B$12:$X$3580,2,0))</f>
        <v>0</v>
      </c>
      <c r="E35" s="279" t="s">
        <v>185</v>
      </c>
    </row>
    <row r="36" spans="3:10" x14ac:dyDescent="0.2">
      <c r="C36" s="139" t="str">
        <f>+'Capacidad Financiera'!B39</f>
        <v/>
      </c>
      <c r="D36" s="206">
        <f>IF(ISERROR(VLOOKUP(C36,'Capacidad Financiera'!$B$12:$X$62720,2,0)),"",VLOOKUP(C36,'Capacidad Financiera'!$B$12:$X$3580,2,0))</f>
        <v>0</v>
      </c>
      <c r="E36" s="279"/>
    </row>
    <row r="37" spans="3:10" x14ac:dyDescent="0.2">
      <c r="C37" s="139" t="str">
        <f>+'Capacidad Financiera'!B40</f>
        <v/>
      </c>
      <c r="D37" s="206">
        <f>IF(ISERROR(VLOOKUP(C37,'Capacidad Financiera'!$B$12:$X$62720,2,0)),"",VLOOKUP(C37,'Capacidad Financiera'!$B$12:$X$3580,2,0))</f>
        <v>0</v>
      </c>
      <c r="E37" s="279"/>
    </row>
    <row r="38" spans="3:10" x14ac:dyDescent="0.2">
      <c r="C38" s="139" t="str">
        <f>+'Capacidad Financiera'!B41</f>
        <v/>
      </c>
      <c r="D38" s="206">
        <f>IF(ISERROR(VLOOKUP(C38,'Capacidad Financiera'!$B$12:$X$62720,2,0)),"",VLOOKUP(C38,'Capacidad Financiera'!$B$12:$X$3580,2,0))</f>
        <v>0</v>
      </c>
      <c r="E38" s="279"/>
    </row>
    <row r="39" spans="3:10" x14ac:dyDescent="0.2">
      <c r="C39" s="139" t="str">
        <f>+'Capacidad Financiera'!B42</f>
        <v/>
      </c>
      <c r="D39" s="206">
        <f>IF(ISERROR(VLOOKUP(C39,'Capacidad Financiera'!$B$12:$X$62720,2,0)),"",VLOOKUP(C39,'Capacidad Financiera'!$B$12:$X$3580,2,0))</f>
        <v>0</v>
      </c>
      <c r="E39" s="279"/>
    </row>
    <row r="40" spans="3:10" x14ac:dyDescent="0.2">
      <c r="C40" s="139" t="str">
        <f>+'Capacidad Financiera'!B43</f>
        <v/>
      </c>
      <c r="D40" s="206">
        <f>IF(ISERROR(VLOOKUP(C40,'Capacidad Financiera'!$B$12:$X$62720,2,0)),"",VLOOKUP(C40,'Capacidad Financiera'!$B$12:$X$3580,2,0))</f>
        <v>0</v>
      </c>
      <c r="E40" s="279"/>
    </row>
    <row r="41" spans="3:10" ht="13.5" thickBot="1" x14ac:dyDescent="0.25">
      <c r="C41" s="141" t="str">
        <f>+'Capacidad Financiera'!B44</f>
        <v/>
      </c>
      <c r="D41" s="142">
        <f>IF(ISERROR(VLOOKUP(C41,'Capacidad Financiera'!$B$12:$X$62720,2,0)),"",VLOOKUP(C41,'Capacidad Financiera'!$B$12:$X$3580,2,0))</f>
        <v>0</v>
      </c>
      <c r="E41" s="280"/>
    </row>
    <row r="42" spans="3:10" x14ac:dyDescent="0.2">
      <c r="C42" s="133">
        <f>+'Capacidad Financiera'!B45</f>
        <v>4</v>
      </c>
      <c r="D42" s="134" t="str">
        <f>IF(ISERROR(VLOOKUP(C42,'Capacidad Financiera'!$B$12:$X$62720,2,0)),"",VLOOKUP(C42,'Capacidad Financiera'!$B$12:$X$3580,2,0))</f>
        <v>CONSORCIO GODCO -SYM 2014</v>
      </c>
      <c r="E42" s="278"/>
      <c r="G42" s="246"/>
      <c r="H42" s="247"/>
      <c r="I42" s="229"/>
      <c r="J42" s="248"/>
    </row>
    <row r="43" spans="3:10" x14ac:dyDescent="0.2">
      <c r="C43" s="139">
        <f>+'Capacidad Financiera'!B46</f>
        <v>4.0999999999999996</v>
      </c>
      <c r="D43" s="206" t="str">
        <f>IF(ISERROR(VLOOKUP(C43,'Capacidad Financiera'!$B$12:$X$62720,2,0)),"",VLOOKUP(C43,'Capacidad Financiera'!$B$12:$X$3580,2,0))</f>
        <v>CI GRODCO S EN CA INGENIEROS CIVILES</v>
      </c>
      <c r="E43" s="279">
        <v>77068019006.720001</v>
      </c>
      <c r="F43" s="329" t="s">
        <v>185</v>
      </c>
    </row>
    <row r="44" spans="3:10" x14ac:dyDescent="0.2">
      <c r="C44" s="139">
        <f>+'Capacidad Financiera'!B47</f>
        <v>4.1999999999999993</v>
      </c>
      <c r="D44" s="206" t="str">
        <f>IF(ISERROR(VLOOKUP(C44,'Capacidad Financiera'!$B$12:$X$62720,2,0)),"",VLOOKUP(C44,'Capacidad Financiera'!$B$12:$X$3580,2,0))</f>
        <v>SYM INGENIERIA SAS</v>
      </c>
      <c r="E44" s="400">
        <v>6525811708</v>
      </c>
    </row>
    <row r="45" spans="3:10" x14ac:dyDescent="0.2">
      <c r="C45" s="139" t="str">
        <f>+'Capacidad Financiera'!B48</f>
        <v/>
      </c>
      <c r="D45" s="206">
        <f>IF(ISERROR(VLOOKUP(C45,'Capacidad Financiera'!$B$12:$X$62720,2,0)),"",VLOOKUP(C45,'Capacidad Financiera'!$B$12:$X$3580,2,0))</f>
        <v>0</v>
      </c>
      <c r="E45" s="279"/>
    </row>
    <row r="46" spans="3:10" x14ac:dyDescent="0.2">
      <c r="C46" s="139" t="str">
        <f>+'Capacidad Financiera'!B49</f>
        <v/>
      </c>
      <c r="D46" s="206">
        <f>IF(ISERROR(VLOOKUP(C46,'Capacidad Financiera'!$B$12:$X$62720,2,0)),"",VLOOKUP(C46,'Capacidad Financiera'!$B$12:$X$3580,2,0))</f>
        <v>0</v>
      </c>
      <c r="E46" s="279" t="s">
        <v>185</v>
      </c>
    </row>
    <row r="47" spans="3:10" x14ac:dyDescent="0.2">
      <c r="C47" s="139" t="str">
        <f>+'Capacidad Financiera'!B50</f>
        <v/>
      </c>
      <c r="D47" s="206">
        <f>IF(ISERROR(VLOOKUP(C47,'Capacidad Financiera'!$B$12:$X$62720,2,0)),"",VLOOKUP(C47,'Capacidad Financiera'!$B$12:$X$3580,2,0))</f>
        <v>0</v>
      </c>
      <c r="E47" s="279"/>
    </row>
    <row r="48" spans="3:10" x14ac:dyDescent="0.2">
      <c r="C48" s="139" t="str">
        <f>+'Capacidad Financiera'!B51</f>
        <v/>
      </c>
      <c r="D48" s="206">
        <f>IF(ISERROR(VLOOKUP(C48,'Capacidad Financiera'!$B$12:$X$62720,2,0)),"",VLOOKUP(C48,'Capacidad Financiera'!$B$12:$X$3580,2,0))</f>
        <v>0</v>
      </c>
      <c r="E48" s="279"/>
    </row>
    <row r="49" spans="3:10" x14ac:dyDescent="0.2">
      <c r="C49" s="139" t="str">
        <f>+'Capacidad Financiera'!B52</f>
        <v/>
      </c>
      <c r="D49" s="206">
        <f>IF(ISERROR(VLOOKUP(C49,'Capacidad Financiera'!$B$12:$X$62720,2,0)),"",VLOOKUP(C49,'Capacidad Financiera'!$B$12:$X$3580,2,0))</f>
        <v>0</v>
      </c>
      <c r="E49" s="279"/>
    </row>
    <row r="50" spans="3:10" x14ac:dyDescent="0.2">
      <c r="C50" s="139" t="str">
        <f>+'Capacidad Financiera'!B53</f>
        <v/>
      </c>
      <c r="D50" s="206">
        <f>IF(ISERROR(VLOOKUP(C50,'Capacidad Financiera'!$B$12:$X$62720,2,0)),"",VLOOKUP(C50,'Capacidad Financiera'!$B$12:$X$3580,2,0))</f>
        <v>0</v>
      </c>
      <c r="E50" s="279"/>
    </row>
    <row r="51" spans="3:10" x14ac:dyDescent="0.2">
      <c r="C51" s="139" t="str">
        <f>+'Capacidad Financiera'!B54</f>
        <v/>
      </c>
      <c r="D51" s="206">
        <f>IF(ISERROR(VLOOKUP(C51,'Capacidad Financiera'!$B$12:$X$62720,2,0)),"",VLOOKUP(C51,'Capacidad Financiera'!$B$12:$X$3580,2,0))</f>
        <v>0</v>
      </c>
      <c r="E51" s="279"/>
    </row>
    <row r="52" spans="3:10" ht="13.5" thickBot="1" x14ac:dyDescent="0.25">
      <c r="C52" s="141" t="str">
        <f>+'Capacidad Financiera'!B55</f>
        <v/>
      </c>
      <c r="D52" s="142">
        <f>IF(ISERROR(VLOOKUP(C52,'Capacidad Financiera'!$B$12:$X$62720,2,0)),"",VLOOKUP(C52,'Capacidad Financiera'!$B$12:$X$3580,2,0))</f>
        <v>0</v>
      </c>
      <c r="E52" s="280"/>
    </row>
    <row r="53" spans="3:10" x14ac:dyDescent="0.2">
      <c r="C53" s="133">
        <f>+'Capacidad Financiera'!B56</f>
        <v>5</v>
      </c>
      <c r="D53" s="134" t="str">
        <f>IF(ISERROR(VLOOKUP(C53,'Capacidad Financiera'!$B$12:$X$62720,2,0)),"",VLOOKUP(C53,'Capacidad Financiera'!$B$12:$X$3580,2,0))</f>
        <v>CONSORCIO VIAS DE NARIÑO</v>
      </c>
      <c r="E53" s="278"/>
      <c r="G53" s="246"/>
      <c r="H53" s="247"/>
      <c r="I53" s="229"/>
      <c r="J53" s="248"/>
    </row>
    <row r="54" spans="3:10" ht="25.5" x14ac:dyDescent="0.2">
      <c r="C54" s="139">
        <f>+'Capacidad Financiera'!B57</f>
        <v>5.0999999999999996</v>
      </c>
      <c r="D54" s="206" t="str">
        <f>IF(ISERROR(VLOOKUP(C54,'Capacidad Financiera'!$B$12:$X$62720,2,0)),"",VLOOKUP(C54,'Capacidad Financiera'!$B$12:$X$3580,2,0))</f>
        <v>GAICO INGENIEROS CONSTRUCTORES S.A.</v>
      </c>
      <c r="E54" s="279">
        <v>3140148290</v>
      </c>
      <c r="F54" s="329" t="s">
        <v>185</v>
      </c>
    </row>
    <row r="55" spans="3:10" x14ac:dyDescent="0.2">
      <c r="C55" s="139">
        <f>+'Capacidad Financiera'!B58</f>
        <v>5.1999999999999993</v>
      </c>
      <c r="D55" s="206" t="str">
        <f>IF(ISERROR(VLOOKUP(C55,'Capacidad Financiera'!$B$12:$X$62720,2,0)),"",VLOOKUP(C55,'Capacidad Financiera'!$B$12:$X$3580,2,0))</f>
        <v>ALVARADO Y DURING LIMITADA</v>
      </c>
      <c r="E55" s="400">
        <v>0</v>
      </c>
    </row>
    <row r="56" spans="3:10" x14ac:dyDescent="0.2">
      <c r="C56" s="139" t="str">
        <f>+'Capacidad Financiera'!B59</f>
        <v/>
      </c>
      <c r="D56" s="206">
        <f>IF(ISERROR(VLOOKUP(C56,'Capacidad Financiera'!$B$12:$X$62720,2,0)),"",VLOOKUP(C56,'Capacidad Financiera'!$B$12:$X$3580,2,0))</f>
        <v>0</v>
      </c>
      <c r="E56" s="279"/>
    </row>
    <row r="57" spans="3:10" x14ac:dyDescent="0.2">
      <c r="C57" s="139" t="str">
        <f>+'Capacidad Financiera'!B60</f>
        <v/>
      </c>
      <c r="D57" s="206">
        <f>IF(ISERROR(VLOOKUP(C57,'Capacidad Financiera'!$B$12:$X$62720,2,0)),"",VLOOKUP(C57,'Capacidad Financiera'!$B$12:$X$3580,2,0))</f>
        <v>0</v>
      </c>
      <c r="E57" s="279" t="s">
        <v>185</v>
      </c>
    </row>
    <row r="58" spans="3:10" x14ac:dyDescent="0.2">
      <c r="C58" s="139" t="str">
        <f>+'Capacidad Financiera'!B61</f>
        <v/>
      </c>
      <c r="D58" s="206">
        <f>IF(ISERROR(VLOOKUP(C58,'Capacidad Financiera'!$B$12:$X$62720,2,0)),"",VLOOKUP(C58,'Capacidad Financiera'!$B$12:$X$3580,2,0))</f>
        <v>0</v>
      </c>
      <c r="E58" s="279"/>
    </row>
    <row r="59" spans="3:10" x14ac:dyDescent="0.2">
      <c r="C59" s="139" t="str">
        <f>+'Capacidad Financiera'!B62</f>
        <v/>
      </c>
      <c r="D59" s="206">
        <f>IF(ISERROR(VLOOKUP(C59,'Capacidad Financiera'!$B$12:$X$62720,2,0)),"",VLOOKUP(C59,'Capacidad Financiera'!$B$12:$X$3580,2,0))</f>
        <v>0</v>
      </c>
      <c r="E59" s="279"/>
    </row>
    <row r="60" spans="3:10" x14ac:dyDescent="0.2">
      <c r="C60" s="139" t="str">
        <f>+'Capacidad Financiera'!B63</f>
        <v/>
      </c>
      <c r="D60" s="206">
        <f>IF(ISERROR(VLOOKUP(C60,'Capacidad Financiera'!$B$12:$X$62720,2,0)),"",VLOOKUP(C60,'Capacidad Financiera'!$B$12:$X$3580,2,0))</f>
        <v>0</v>
      </c>
      <c r="E60" s="279"/>
    </row>
    <row r="61" spans="3:10" x14ac:dyDescent="0.2">
      <c r="C61" s="139" t="str">
        <f>+'Capacidad Financiera'!B64</f>
        <v/>
      </c>
      <c r="D61" s="206">
        <f>IF(ISERROR(VLOOKUP(C61,'Capacidad Financiera'!$B$12:$X$62720,2,0)),"",VLOOKUP(C61,'Capacidad Financiera'!$B$12:$X$3580,2,0))</f>
        <v>0</v>
      </c>
      <c r="E61" s="279"/>
    </row>
    <row r="62" spans="3:10" x14ac:dyDescent="0.2">
      <c r="C62" s="139" t="str">
        <f>+'Capacidad Financiera'!B65</f>
        <v/>
      </c>
      <c r="D62" s="206">
        <f>IF(ISERROR(VLOOKUP(C62,'Capacidad Financiera'!$B$12:$X$62720,2,0)),"",VLOOKUP(C62,'Capacidad Financiera'!$B$12:$X$3580,2,0))</f>
        <v>0</v>
      </c>
      <c r="E62" s="279"/>
    </row>
    <row r="63" spans="3:10" ht="13.5" thickBot="1" x14ac:dyDescent="0.25">
      <c r="C63" s="141" t="str">
        <f>+'Capacidad Financiera'!B66</f>
        <v/>
      </c>
      <c r="D63" s="142">
        <f>IF(ISERROR(VLOOKUP(C63,'Capacidad Financiera'!$B$12:$X$62720,2,0)),"",VLOOKUP(C63,'Capacidad Financiera'!$B$12:$X$3580,2,0))</f>
        <v>0</v>
      </c>
      <c r="E63" s="280"/>
    </row>
    <row r="64" spans="3:10" x14ac:dyDescent="0.2">
      <c r="C64" s="133">
        <f>+'Capacidad Financiera'!B67</f>
        <v>6</v>
      </c>
      <c r="D64" s="134" t="str">
        <f>IF(ISERROR(VLOOKUP(C64,'Capacidad Financiera'!$B$12:$X$62720,2,0)),"",VLOOKUP(C64,'Capacidad Financiera'!$B$12:$X$3580,2,0))</f>
        <v>CONSORCIO METROPACIFICO</v>
      </c>
      <c r="E64" s="278"/>
      <c r="G64" s="246"/>
      <c r="H64" s="247"/>
      <c r="I64" s="229"/>
      <c r="J64" s="248"/>
    </row>
    <row r="65" spans="3:10" x14ac:dyDescent="0.2">
      <c r="C65" s="139">
        <f>+'Capacidad Financiera'!B68</f>
        <v>6.1</v>
      </c>
      <c r="D65" s="206" t="str">
        <f>IF(ISERROR(VLOOKUP(C65,'Capacidad Financiera'!$B$12:$X$62720,2,0)),"",VLOOKUP(C65,'Capacidad Financiera'!$B$12:$X$3580,2,0))</f>
        <v>CSS CONSTRUCTORES S.A.</v>
      </c>
      <c r="E65" s="279">
        <v>255140452676</v>
      </c>
      <c r="F65" s="329" t="s">
        <v>185</v>
      </c>
    </row>
    <row r="66" spans="3:10" x14ac:dyDescent="0.2">
      <c r="C66" s="139">
        <f>+'Capacidad Financiera'!B69</f>
        <v>6.1999999999999993</v>
      </c>
      <c r="D66" s="206" t="str">
        <f>IF(ISERROR(VLOOKUP(C66,'Capacidad Financiera'!$B$12:$X$62720,2,0)),"",VLOOKUP(C66,'Capacidad Financiera'!$B$12:$X$3580,2,0))</f>
        <v>CASS CONSTRUCTORES &amp; CIA S CA</v>
      </c>
      <c r="E66" s="400">
        <v>130132466562.56</v>
      </c>
    </row>
    <row r="67" spans="3:10" ht="25.5" x14ac:dyDescent="0.2">
      <c r="C67" s="139">
        <f>+'Capacidad Financiera'!B70</f>
        <v>6.2999999999999989</v>
      </c>
      <c r="D67" s="206" t="str">
        <f>IF(ISERROR(VLOOKUP(C67,'Capacidad Financiera'!$B$12:$X$62720,2,0)),"",VLOOKUP(C67,'Capacidad Financiera'!$B$12:$X$3580,2,0))</f>
        <v>SOLARTE NACIONAL DE CONSTRUCCIONES SAS</v>
      </c>
      <c r="E67" s="279">
        <v>97119762488.850006</v>
      </c>
    </row>
    <row r="68" spans="3:10" x14ac:dyDescent="0.2">
      <c r="C68" s="139" t="str">
        <f>+'Capacidad Financiera'!B71</f>
        <v/>
      </c>
      <c r="D68" s="206">
        <f>IF(ISERROR(VLOOKUP(C68,'Capacidad Financiera'!$B$12:$X$62720,2,0)),"",VLOOKUP(C68,'Capacidad Financiera'!$B$12:$X$3580,2,0))</f>
        <v>0</v>
      </c>
      <c r="E68" s="279" t="s">
        <v>185</v>
      </c>
    </row>
    <row r="69" spans="3:10" x14ac:dyDescent="0.2">
      <c r="C69" s="139" t="str">
        <f>+'Capacidad Financiera'!B72</f>
        <v/>
      </c>
      <c r="D69" s="206">
        <f>IF(ISERROR(VLOOKUP(C69,'Capacidad Financiera'!$B$12:$X$62720,2,0)),"",VLOOKUP(C69,'Capacidad Financiera'!$B$12:$X$3580,2,0))</f>
        <v>0</v>
      </c>
      <c r="E69" s="279"/>
    </row>
    <row r="70" spans="3:10" x14ac:dyDescent="0.2">
      <c r="C70" s="139" t="str">
        <f>+'Capacidad Financiera'!B73</f>
        <v/>
      </c>
      <c r="D70" s="206">
        <f>IF(ISERROR(VLOOKUP(C70,'Capacidad Financiera'!$B$12:$X$62720,2,0)),"",VLOOKUP(C70,'Capacidad Financiera'!$B$12:$X$3580,2,0))</f>
        <v>0</v>
      </c>
      <c r="E70" s="279"/>
    </row>
    <row r="71" spans="3:10" x14ac:dyDescent="0.2">
      <c r="C71" s="139" t="str">
        <f>+'Capacidad Financiera'!B74</f>
        <v/>
      </c>
      <c r="D71" s="206">
        <f>IF(ISERROR(VLOOKUP(C71,'Capacidad Financiera'!$B$12:$X$62720,2,0)),"",VLOOKUP(C71,'Capacidad Financiera'!$B$12:$X$3580,2,0))</f>
        <v>0</v>
      </c>
      <c r="E71" s="279"/>
    </row>
    <row r="72" spans="3:10" x14ac:dyDescent="0.2">
      <c r="C72" s="139" t="str">
        <f>+'Capacidad Financiera'!B75</f>
        <v/>
      </c>
      <c r="D72" s="206">
        <f>IF(ISERROR(VLOOKUP(C72,'Capacidad Financiera'!$B$12:$X$62720,2,0)),"",VLOOKUP(C72,'Capacidad Financiera'!$B$12:$X$3580,2,0))</f>
        <v>0</v>
      </c>
      <c r="E72" s="279"/>
    </row>
    <row r="73" spans="3:10" x14ac:dyDescent="0.2">
      <c r="C73" s="139" t="str">
        <f>+'Capacidad Financiera'!B76</f>
        <v/>
      </c>
      <c r="D73" s="206">
        <f>IF(ISERROR(VLOOKUP(C73,'Capacidad Financiera'!$B$12:$X$62720,2,0)),"",VLOOKUP(C73,'Capacidad Financiera'!$B$12:$X$3580,2,0))</f>
        <v>0</v>
      </c>
      <c r="E73" s="279"/>
    </row>
    <row r="74" spans="3:10" ht="13.5" thickBot="1" x14ac:dyDescent="0.25">
      <c r="C74" s="141" t="str">
        <f>+'Capacidad Financiera'!B77</f>
        <v/>
      </c>
      <c r="D74" s="142">
        <f>IF(ISERROR(VLOOKUP(C74,'Capacidad Financiera'!$B$12:$X$62720,2,0)),"",VLOOKUP(C74,'Capacidad Financiera'!$B$12:$X$3580,2,0))</f>
        <v>0</v>
      </c>
      <c r="E74" s="280"/>
    </row>
    <row r="75" spans="3:10" x14ac:dyDescent="0.2">
      <c r="C75" s="133">
        <f>+'Capacidad Financiera'!B78</f>
        <v>7</v>
      </c>
      <c r="D75" s="134" t="str">
        <f>IF(ISERROR(VLOOKUP(C75,'Capacidad Financiera'!$B$12:$X$62720,2,0)),"",VLOOKUP(C75,'Capacidad Financiera'!$B$12:$X$3580,2,0))</f>
        <v>CONSORCIO SAN JUAN</v>
      </c>
      <c r="E75" s="278"/>
      <c r="G75" s="246"/>
      <c r="H75" s="247"/>
      <c r="I75" s="229"/>
      <c r="J75" s="248"/>
    </row>
    <row r="76" spans="3:10" ht="25.5" x14ac:dyDescent="0.2">
      <c r="C76" s="139">
        <f>+'Capacidad Financiera'!B79</f>
        <v>7.1</v>
      </c>
      <c r="D76" s="206" t="str">
        <f>IF(ISERROR(VLOOKUP(C76,'Capacidad Financiera'!$B$12:$X$62720,2,0)),"",VLOOKUP(C76,'Capacidad Financiera'!$B$12:$X$3580,2,0))</f>
        <v>ESTYMA ESTUDIOS Y MANEJOS SOCIEDAD ANONIMA</v>
      </c>
      <c r="E76" s="279">
        <v>197022544991</v>
      </c>
      <c r="F76" s="329" t="s">
        <v>468</v>
      </c>
    </row>
    <row r="77" spans="3:10" ht="25.5" x14ac:dyDescent="0.2">
      <c r="C77" s="139">
        <f>+'Capacidad Financiera'!B80</f>
        <v>7.1999999999999993</v>
      </c>
      <c r="D77" s="206" t="str">
        <f>IF(ISERROR(VLOOKUP(C77,'Capacidad Financiera'!$B$12:$X$62720,2,0)),"",VLOOKUP(C77,'Capacidad Financiera'!$B$12:$X$3580,2,0))</f>
        <v>LATINOAMERICANA DE CONSTRUCCIONES S.A</v>
      </c>
      <c r="E77" s="400">
        <v>112067925115</v>
      </c>
    </row>
    <row r="78" spans="3:10" x14ac:dyDescent="0.2">
      <c r="C78" s="139">
        <f>+'Capacidad Financiera'!B81</f>
        <v>7.2999999999999989</v>
      </c>
      <c r="D78" s="206" t="str">
        <f>IF(ISERROR(VLOOKUP(C78,'Capacidad Financiera'!$B$12:$X$62720,2,0)),"",VLOOKUP(C78,'Capacidad Financiera'!$B$12:$X$3580,2,0))</f>
        <v>PUENTES Y TORONES SAS</v>
      </c>
      <c r="E78" s="279">
        <v>26450365662.290001</v>
      </c>
    </row>
    <row r="79" spans="3:10" x14ac:dyDescent="0.2">
      <c r="C79" s="139" t="str">
        <f>+'Capacidad Financiera'!B82</f>
        <v/>
      </c>
      <c r="D79" s="206">
        <f>IF(ISERROR(VLOOKUP(C79,'Capacidad Financiera'!$B$12:$X$62720,2,0)),"",VLOOKUP(C79,'Capacidad Financiera'!$B$12:$X$3580,2,0))</f>
        <v>0</v>
      </c>
      <c r="E79" s="279" t="s">
        <v>185</v>
      </c>
    </row>
    <row r="80" spans="3:10" x14ac:dyDescent="0.2">
      <c r="C80" s="139" t="str">
        <f>+'Capacidad Financiera'!B83</f>
        <v/>
      </c>
      <c r="D80" s="206">
        <f>IF(ISERROR(VLOOKUP(C80,'Capacidad Financiera'!$B$12:$X$62720,2,0)),"",VLOOKUP(C80,'Capacidad Financiera'!$B$12:$X$3580,2,0))</f>
        <v>0</v>
      </c>
      <c r="E80" s="279"/>
    </row>
    <row r="81" spans="3:10" x14ac:dyDescent="0.2">
      <c r="C81" s="139" t="str">
        <f>+'Capacidad Financiera'!B84</f>
        <v/>
      </c>
      <c r="D81" s="206">
        <f>IF(ISERROR(VLOOKUP(C81,'Capacidad Financiera'!$B$12:$X$62720,2,0)),"",VLOOKUP(C81,'Capacidad Financiera'!$B$12:$X$3580,2,0))</f>
        <v>0</v>
      </c>
      <c r="E81" s="279"/>
    </row>
    <row r="82" spans="3:10" x14ac:dyDescent="0.2">
      <c r="C82" s="139" t="str">
        <f>+'Capacidad Financiera'!B85</f>
        <v/>
      </c>
      <c r="D82" s="206">
        <f>IF(ISERROR(VLOOKUP(C82,'Capacidad Financiera'!$B$12:$X$62720,2,0)),"",VLOOKUP(C82,'Capacidad Financiera'!$B$12:$X$3580,2,0))</f>
        <v>0</v>
      </c>
      <c r="E82" s="279"/>
    </row>
    <row r="83" spans="3:10" x14ac:dyDescent="0.2">
      <c r="C83" s="139" t="str">
        <f>+'Capacidad Financiera'!B86</f>
        <v/>
      </c>
      <c r="D83" s="206">
        <f>IF(ISERROR(VLOOKUP(C83,'Capacidad Financiera'!$B$12:$X$62720,2,0)),"",VLOOKUP(C83,'Capacidad Financiera'!$B$12:$X$3580,2,0))</f>
        <v>0</v>
      </c>
      <c r="E83" s="279"/>
    </row>
    <row r="84" spans="3:10" x14ac:dyDescent="0.2">
      <c r="C84" s="139" t="str">
        <f>+'Capacidad Financiera'!B87</f>
        <v/>
      </c>
      <c r="D84" s="206">
        <f>IF(ISERROR(VLOOKUP(C84,'Capacidad Financiera'!$B$12:$X$62720,2,0)),"",VLOOKUP(C84,'Capacidad Financiera'!$B$12:$X$3580,2,0))</f>
        <v>0</v>
      </c>
      <c r="E84" s="279"/>
    </row>
    <row r="85" spans="3:10" ht="13.5" thickBot="1" x14ac:dyDescent="0.25">
      <c r="C85" s="141" t="str">
        <f>+'Capacidad Financiera'!B88</f>
        <v/>
      </c>
      <c r="D85" s="142">
        <f>IF(ISERROR(VLOOKUP(C85,'Capacidad Financiera'!$B$12:$X$62720,2,0)),"",VLOOKUP(C85,'Capacidad Financiera'!$B$12:$X$3580,2,0))</f>
        <v>0</v>
      </c>
      <c r="E85" s="280"/>
    </row>
    <row r="86" spans="3:10" x14ac:dyDescent="0.2">
      <c r="C86" s="133">
        <f>+'Capacidad Financiera'!B89</f>
        <v>8</v>
      </c>
      <c r="D86" s="134" t="str">
        <f>IF(ISERROR(VLOOKUP(C86,'Capacidad Financiera'!$B$12:$X$62720,2,0)),"",VLOOKUP(C86,'Capacidad Financiera'!$B$12:$X$3580,2,0))</f>
        <v>CONSORCIO LAS LAJAS</v>
      </c>
      <c r="E86" s="278"/>
      <c r="G86" s="246"/>
      <c r="H86" s="247"/>
      <c r="I86" s="229"/>
      <c r="J86" s="248"/>
    </row>
    <row r="87" spans="3:10" x14ac:dyDescent="0.2">
      <c r="C87" s="139">
        <f>+'Capacidad Financiera'!B90</f>
        <v>8.1</v>
      </c>
      <c r="D87" s="206" t="str">
        <f>IF(ISERROR(VLOOKUP(C87,'Capacidad Financiera'!$B$12:$X$62720,2,0)),"",VLOOKUP(C87,'Capacidad Financiera'!$B$12:$X$3580,2,0))</f>
        <v>INSOLUX DE MEXICO S.A. DE C.V</v>
      </c>
      <c r="E87" s="279">
        <v>55421160018.379997</v>
      </c>
      <c r="F87" s="329" t="s">
        <v>185</v>
      </c>
    </row>
    <row r="88" spans="3:10" x14ac:dyDescent="0.2">
      <c r="C88" s="139">
        <f>+'Capacidad Financiera'!B91</f>
        <v>8.1999999999999993</v>
      </c>
      <c r="D88" s="206" t="str">
        <f>IF(ISERROR(VLOOKUP(C88,'Capacidad Financiera'!$B$12:$X$62720,2,0)),"",VLOOKUP(C88,'Capacidad Financiera'!$B$12:$X$3580,2,0))</f>
        <v>ALCA INGENIERIA SAS</v>
      </c>
      <c r="E88" s="400">
        <v>5329574498.8000002</v>
      </c>
    </row>
    <row r="89" spans="3:10" x14ac:dyDescent="0.2">
      <c r="C89" s="139">
        <f>+'Capacidad Financiera'!B92</f>
        <v>8.2999999999999989</v>
      </c>
      <c r="D89" s="206" t="str">
        <f>IF(ISERROR(VLOOKUP(C89,'Capacidad Financiera'!$B$12:$X$62720,2,0)),"",VLOOKUP(C89,'Capacidad Financiera'!$B$12:$X$3580,2,0))</f>
        <v>INFERCAL S.A</v>
      </c>
      <c r="E89" s="279">
        <v>33313633339.5</v>
      </c>
    </row>
    <row r="90" spans="3:10" ht="25.5" x14ac:dyDescent="0.2">
      <c r="C90" s="139">
        <f>+'Capacidad Financiera'!B93</f>
        <v>8.3999999999999986</v>
      </c>
      <c r="D90" s="206" t="str">
        <f>IF(ISERROR(VLOOKUP(C90,'Capacidad Financiera'!$B$12:$X$62720,2,0)),"",VLOOKUP(C90,'Capacidad Financiera'!$B$12:$X$3580,2,0))</f>
        <v>CONSTRUVIAS DE COLOMBIA S.A-CONSTRUVICOL</v>
      </c>
      <c r="E90" s="279">
        <v>88461141357.580002</v>
      </c>
    </row>
    <row r="91" spans="3:10" x14ac:dyDescent="0.2">
      <c r="C91" s="139" t="str">
        <f>+'Capacidad Financiera'!B94</f>
        <v/>
      </c>
      <c r="D91" s="206">
        <f>IF(ISERROR(VLOOKUP(C91,'Capacidad Financiera'!$B$12:$X$62720,2,0)),"",VLOOKUP(C91,'Capacidad Financiera'!$B$12:$X$3580,2,0))</f>
        <v>0</v>
      </c>
      <c r="E91" s="279"/>
    </row>
    <row r="92" spans="3:10" x14ac:dyDescent="0.2">
      <c r="C92" s="139" t="str">
        <f>+'Capacidad Financiera'!B95</f>
        <v/>
      </c>
      <c r="D92" s="206">
        <f>IF(ISERROR(VLOOKUP(C92,'Capacidad Financiera'!$B$12:$X$62720,2,0)),"",VLOOKUP(C92,'Capacidad Financiera'!$B$12:$X$3580,2,0))</f>
        <v>0</v>
      </c>
      <c r="E92" s="279"/>
    </row>
    <row r="93" spans="3:10" x14ac:dyDescent="0.2">
      <c r="C93" s="139" t="str">
        <f>+'Capacidad Financiera'!B96</f>
        <v/>
      </c>
      <c r="D93" s="206">
        <f>IF(ISERROR(VLOOKUP(C93,'Capacidad Financiera'!$B$12:$X$62720,2,0)),"",VLOOKUP(C93,'Capacidad Financiera'!$B$12:$X$3580,2,0))</f>
        <v>0</v>
      </c>
      <c r="E93" s="279"/>
    </row>
    <row r="94" spans="3:10" x14ac:dyDescent="0.2">
      <c r="C94" s="139" t="str">
        <f>+'Capacidad Financiera'!B97</f>
        <v/>
      </c>
      <c r="D94" s="206">
        <f>IF(ISERROR(VLOOKUP(C94,'Capacidad Financiera'!$B$12:$X$62720,2,0)),"",VLOOKUP(C94,'Capacidad Financiera'!$B$12:$X$3580,2,0))</f>
        <v>0</v>
      </c>
      <c r="E94" s="279"/>
    </row>
    <row r="95" spans="3:10" x14ac:dyDescent="0.2">
      <c r="C95" s="139" t="str">
        <f>+'Capacidad Financiera'!B98</f>
        <v/>
      </c>
      <c r="D95" s="206">
        <f>IF(ISERROR(VLOOKUP(C95,'Capacidad Financiera'!$B$12:$X$62720,2,0)),"",VLOOKUP(C95,'Capacidad Financiera'!$B$12:$X$3580,2,0))</f>
        <v>0</v>
      </c>
      <c r="E95" s="279"/>
    </row>
    <row r="96" spans="3:10" ht="13.5" thickBot="1" x14ac:dyDescent="0.25">
      <c r="C96" s="141" t="str">
        <f>+'Capacidad Financiera'!B99</f>
        <v/>
      </c>
      <c r="D96" s="142">
        <f>IF(ISERROR(VLOOKUP(C96,'Capacidad Financiera'!$B$12:$X$62720,2,0)),"",VLOOKUP(C96,'Capacidad Financiera'!$B$12:$X$3580,2,0))</f>
        <v>0</v>
      </c>
      <c r="E96" s="280"/>
    </row>
    <row r="97" spans="3:10" x14ac:dyDescent="0.2">
      <c r="C97" s="133">
        <f>+'Capacidad Financiera'!B100</f>
        <v>9</v>
      </c>
      <c r="D97" s="134" t="str">
        <f>IF(ISERROR(VLOOKUP(C97,'Capacidad Financiera'!$B$12:$X$62720,2,0)),"",VLOOKUP(C97,'Capacidad Financiera'!$B$12:$X$3580,2,0))</f>
        <v xml:space="preserve"> CONSORCIO RIO MATAJE 2014</v>
      </c>
      <c r="E97" s="278"/>
      <c r="G97" s="246"/>
      <c r="H97" s="247"/>
      <c r="I97" s="229"/>
      <c r="J97" s="248"/>
    </row>
    <row r="98" spans="3:10" x14ac:dyDescent="0.2">
      <c r="C98" s="139">
        <f>+'Capacidad Financiera'!B101</f>
        <v>9.1</v>
      </c>
      <c r="D98" s="206" t="str">
        <f>IF(ISERROR(VLOOKUP(C98,'Capacidad Financiera'!$B$12:$X$62720,2,0)),"",VLOOKUP(C98,'Capacidad Financiera'!$B$12:$X$3580,2,0))</f>
        <v>CONSTRUCIONES CIVILES S.A</v>
      </c>
      <c r="E98" s="279">
        <v>40529925283.009071</v>
      </c>
      <c r="F98" s="329" t="s">
        <v>185</v>
      </c>
    </row>
    <row r="99" spans="3:10" x14ac:dyDescent="0.2">
      <c r="C99" s="139">
        <f>+'Capacidad Financiera'!B102</f>
        <v>9.1999999999999993</v>
      </c>
      <c r="D99" s="206" t="str">
        <f>IF(ISERROR(VLOOKUP(C99,'Capacidad Financiera'!$B$12:$X$62720,2,0)),"",VLOOKUP(C99,'Capacidad Financiera'!$B$12:$X$3580,2,0))</f>
        <v>ARQUITECTURAS Y CONCRETOS SAS</v>
      </c>
      <c r="E99" s="400">
        <v>138199049773.81</v>
      </c>
    </row>
    <row r="100" spans="3:10" x14ac:dyDescent="0.2">
      <c r="C100" s="139">
        <f>+'Capacidad Financiera'!B103</f>
        <v>9.2999999999999989</v>
      </c>
      <c r="D100" s="206" t="str">
        <f>IF(ISERROR(VLOOKUP(C100,'Capacidad Financiera'!$B$12:$X$62720,2,0)),"",VLOOKUP(C100,'Capacidad Financiera'!$B$12:$X$3580,2,0))</f>
        <v>SAINC INGENIEROS CONSTRUCTORES S.A</v>
      </c>
      <c r="E100" s="279">
        <v>265557326098.1109</v>
      </c>
    </row>
    <row r="101" spans="3:10" x14ac:dyDescent="0.2">
      <c r="C101" s="139">
        <f>+'Capacidad Financiera'!B104</f>
        <v>9.3999999999999986</v>
      </c>
      <c r="D101" s="206" t="str">
        <f>IF(ISERROR(VLOOKUP(C101,'Capacidad Financiera'!$B$12:$X$62720,2,0)),"",VLOOKUP(C101,'Capacidad Financiera'!$B$12:$X$3580,2,0))</f>
        <v>CONCRETOS Y ASFALTOS S.A</v>
      </c>
      <c r="E101" s="279">
        <v>27358089651.299999</v>
      </c>
    </row>
    <row r="102" spans="3:10" ht="25.5" x14ac:dyDescent="0.2">
      <c r="C102" s="139">
        <f>+'Capacidad Financiera'!B105</f>
        <v>9.4999999999999982</v>
      </c>
      <c r="D102" s="206" t="str">
        <f>IF(ISERROR(VLOOKUP(C102,'Capacidad Financiera'!$B$12:$X$62720,2,0)),"",VLOOKUP(C102,'Capacidad Financiera'!$B$12:$X$3580,2,0))</f>
        <v>PROMOTORA NACIONAL DE COPNSTRUCIONES SAS-PRONACON</v>
      </c>
      <c r="E102" s="279">
        <v>1699582380.916296</v>
      </c>
    </row>
    <row r="103" spans="3:10" x14ac:dyDescent="0.2">
      <c r="C103" s="139" t="str">
        <f>+'Capacidad Financiera'!B106</f>
        <v/>
      </c>
      <c r="D103" s="206">
        <f>IF(ISERROR(VLOOKUP(C103,'Capacidad Financiera'!$B$12:$X$62720,2,0)),"",VLOOKUP(C103,'Capacidad Financiera'!$B$12:$X$3580,2,0))</f>
        <v>0</v>
      </c>
      <c r="E103" s="279"/>
    </row>
    <row r="104" spans="3:10" x14ac:dyDescent="0.2">
      <c r="C104" s="139" t="str">
        <f>+'Capacidad Financiera'!B107</f>
        <v/>
      </c>
      <c r="D104" s="206">
        <f>IF(ISERROR(VLOOKUP(C104,'Capacidad Financiera'!$B$12:$X$62720,2,0)),"",VLOOKUP(C104,'Capacidad Financiera'!$B$12:$X$3580,2,0))</f>
        <v>0</v>
      </c>
      <c r="E104" s="279"/>
    </row>
    <row r="105" spans="3:10" x14ac:dyDescent="0.2">
      <c r="C105" s="139" t="str">
        <f>+'Capacidad Financiera'!B108</f>
        <v/>
      </c>
      <c r="D105" s="206">
        <f>IF(ISERROR(VLOOKUP(C105,'Capacidad Financiera'!$B$12:$X$62720,2,0)),"",VLOOKUP(C105,'Capacidad Financiera'!$B$12:$X$3580,2,0))</f>
        <v>0</v>
      </c>
      <c r="E105" s="279"/>
    </row>
    <row r="106" spans="3:10" x14ac:dyDescent="0.2">
      <c r="C106" s="139" t="str">
        <f>+'Capacidad Financiera'!B109</f>
        <v/>
      </c>
      <c r="D106" s="206">
        <f>IF(ISERROR(VLOOKUP(C106,'Capacidad Financiera'!$B$12:$X$62720,2,0)),"",VLOOKUP(C106,'Capacidad Financiera'!$B$12:$X$3580,2,0))</f>
        <v>0</v>
      </c>
      <c r="E106" s="279"/>
    </row>
    <row r="107" spans="3:10" ht="13.5" thickBot="1" x14ac:dyDescent="0.25">
      <c r="C107" s="141" t="str">
        <f>+'Capacidad Financiera'!B110</f>
        <v/>
      </c>
      <c r="D107" s="142">
        <f>IF(ISERROR(VLOOKUP(C107,'Capacidad Financiera'!$B$12:$X$62720,2,0)),"",VLOOKUP(C107,'Capacidad Financiera'!$B$12:$X$3580,2,0))</f>
        <v>0</v>
      </c>
      <c r="E107" s="280"/>
    </row>
    <row r="108" spans="3:10" x14ac:dyDescent="0.2">
      <c r="C108" s="133">
        <f>+'Capacidad Financiera'!B111</f>
        <v>10</v>
      </c>
      <c r="D108" s="134" t="str">
        <f>IF(ISERROR(VLOOKUP(C108,'Capacidad Financiera'!$B$12:$X$62720,2,0)),"",VLOOKUP(C108,'Capacidad Financiera'!$B$12:$X$3580,2,0))</f>
        <v>CONSORCIO ERM</v>
      </c>
      <c r="E108" s="278"/>
      <c r="G108" s="246"/>
      <c r="H108" s="247"/>
      <c r="I108" s="229"/>
      <c r="J108" s="248"/>
    </row>
    <row r="109" spans="3:10" x14ac:dyDescent="0.2">
      <c r="C109" s="139">
        <f>+'Capacidad Financiera'!B112</f>
        <v>10.1</v>
      </c>
      <c r="D109" s="206" t="str">
        <f>IF(ISERROR(VLOOKUP(C109,'Capacidad Financiera'!$B$12:$X$62720,2,0)),"",VLOOKUP(C109,'Capacidad Financiera'!$B$12:$X$3580,2,0))</f>
        <v>INGENIERIA DE VIAS S.A</v>
      </c>
      <c r="E109" s="279">
        <v>153635837460.34265</v>
      </c>
      <c r="F109" s="329" t="s">
        <v>185</v>
      </c>
    </row>
    <row r="110" spans="3:10" x14ac:dyDescent="0.2">
      <c r="C110" s="139">
        <f>+'Capacidad Financiera'!B113</f>
        <v>10.199999999999999</v>
      </c>
      <c r="D110" s="206" t="str">
        <f>IF(ISERROR(VLOOKUP(C110,'Capacidad Financiera'!$B$12:$X$62720,2,0)),"",VLOOKUP(C110,'Capacidad Financiera'!$B$12:$X$3580,2,0))</f>
        <v>CONCREARMADO LTDA</v>
      </c>
      <c r="E110" s="400">
        <v>2401642160.8499999</v>
      </c>
    </row>
    <row r="111" spans="3:10" x14ac:dyDescent="0.2">
      <c r="C111" s="139" t="str">
        <f>+'Capacidad Financiera'!B114</f>
        <v/>
      </c>
      <c r="D111" s="206">
        <f>IF(ISERROR(VLOOKUP(C111,'Capacidad Financiera'!$B$12:$X$62720,2,0)),"",VLOOKUP(C111,'Capacidad Financiera'!$B$12:$X$3580,2,0))</f>
        <v>0</v>
      </c>
      <c r="E111" s="279"/>
    </row>
    <row r="112" spans="3:10" x14ac:dyDescent="0.2">
      <c r="C112" s="139" t="str">
        <f>+'Capacidad Financiera'!B115</f>
        <v/>
      </c>
      <c r="D112" s="206">
        <f>IF(ISERROR(VLOOKUP(C112,'Capacidad Financiera'!$B$12:$X$62720,2,0)),"",VLOOKUP(C112,'Capacidad Financiera'!$B$12:$X$3580,2,0))</f>
        <v>0</v>
      </c>
      <c r="E112" s="279"/>
    </row>
    <row r="113" spans="3:5" x14ac:dyDescent="0.2">
      <c r="C113" s="139" t="str">
        <f>+'Capacidad Financiera'!B116</f>
        <v/>
      </c>
      <c r="D113" s="206">
        <f>IF(ISERROR(VLOOKUP(C113,'Capacidad Financiera'!$B$12:$X$62720,2,0)),"",VLOOKUP(C113,'Capacidad Financiera'!$B$12:$X$3580,2,0))</f>
        <v>0</v>
      </c>
      <c r="E113" s="279"/>
    </row>
    <row r="114" spans="3:5" x14ac:dyDescent="0.2">
      <c r="C114" s="139" t="str">
        <f>+'Capacidad Financiera'!B117</f>
        <v/>
      </c>
      <c r="D114" s="206">
        <f>IF(ISERROR(VLOOKUP(C114,'Capacidad Financiera'!$B$12:$X$62720,2,0)),"",VLOOKUP(C114,'Capacidad Financiera'!$B$12:$X$3580,2,0))</f>
        <v>0</v>
      </c>
      <c r="E114" s="279"/>
    </row>
    <row r="115" spans="3:5" x14ac:dyDescent="0.2">
      <c r="C115" s="139" t="str">
        <f>+'Capacidad Financiera'!B118</f>
        <v/>
      </c>
      <c r="D115" s="206">
        <f>IF(ISERROR(VLOOKUP(C115,'Capacidad Financiera'!$B$12:$X$62720,2,0)),"",VLOOKUP(C115,'Capacidad Financiera'!$B$12:$X$3580,2,0))</f>
        <v>0</v>
      </c>
      <c r="E115" s="279"/>
    </row>
    <row r="116" spans="3:5" x14ac:dyDescent="0.2">
      <c r="C116" s="139" t="str">
        <f>+'Capacidad Financiera'!B119</f>
        <v/>
      </c>
      <c r="D116" s="206">
        <f>IF(ISERROR(VLOOKUP(C116,'Capacidad Financiera'!$B$12:$X$62720,2,0)),"",VLOOKUP(C116,'Capacidad Financiera'!$B$12:$X$3580,2,0))</f>
        <v>0</v>
      </c>
      <c r="E116" s="279"/>
    </row>
    <row r="117" spans="3:5" x14ac:dyDescent="0.2">
      <c r="C117" s="139" t="str">
        <f>+'Capacidad Financiera'!B120</f>
        <v/>
      </c>
      <c r="D117" s="206">
        <f>IF(ISERROR(VLOOKUP(C117,'Capacidad Financiera'!$B$12:$X$62720,2,0)),"",VLOOKUP(C117,'Capacidad Financiera'!$B$12:$X$3580,2,0))</f>
        <v>0</v>
      </c>
      <c r="E117" s="279"/>
    </row>
    <row r="118" spans="3:5" ht="13.5" thickBot="1" x14ac:dyDescent="0.25">
      <c r="C118" s="141" t="str">
        <f>+'Capacidad Financiera'!B121</f>
        <v/>
      </c>
      <c r="D118" s="142">
        <f>IF(ISERROR(VLOOKUP(C118,'Capacidad Financiera'!$B$12:$X$62720,2,0)),"",VLOOKUP(C118,'Capacidad Financiera'!$B$12:$X$3580,2,0))</f>
        <v>0</v>
      </c>
      <c r="E118" s="280"/>
    </row>
  </sheetData>
  <sheetProtection formatCells="0" formatColumns="0" formatRows="0" insertColumns="0" insertRows="0" insertHyperlinks="0" deleteColumns="0" deleteRows="0" sort="0" autoFilter="0" pivotTables="0"/>
  <mergeCells count="7">
    <mergeCell ref="E7:E8"/>
    <mergeCell ref="C2:E2"/>
    <mergeCell ref="C3:E3"/>
    <mergeCell ref="C4:E4"/>
    <mergeCell ref="C5:E5"/>
    <mergeCell ref="C7:C8"/>
    <mergeCell ref="D7:D8"/>
  </mergeCells>
  <conditionalFormatting sqref="D9:D19 D6:E6">
    <cfRule type="cellIs" dxfId="253" priority="55" stopIfTrue="1" operator="equal">
      <formula>"NO ADMISIBLE"</formula>
    </cfRule>
  </conditionalFormatting>
  <conditionalFormatting sqref="E15:E19">
    <cfRule type="expression" dxfId="252" priority="53" stopIfTrue="1">
      <formula>IF($B8-INT($B8)&gt;0,TRUE,FALSE)</formula>
    </cfRule>
  </conditionalFormatting>
  <conditionalFormatting sqref="E10 E13">
    <cfRule type="expression" dxfId="251" priority="49" stopIfTrue="1">
      <formula>IF($B2-INT($B2)&gt;0,TRUE,FALSE)</formula>
    </cfRule>
  </conditionalFormatting>
  <conditionalFormatting sqref="E9 E14">
    <cfRule type="expression" dxfId="250" priority="56" stopIfTrue="1">
      <formula>IF(#REF!-INT(#REF!)&gt;0,TRUE,FALSE)</formula>
    </cfRule>
  </conditionalFormatting>
  <conditionalFormatting sqref="E12">
    <cfRule type="expression" dxfId="249" priority="2564" stopIfTrue="1">
      <formula>IF($B6-INT($B6)&gt;0,TRUE,FALSE)</formula>
    </cfRule>
  </conditionalFormatting>
  <conditionalFormatting sqref="D20:D30">
    <cfRule type="cellIs" dxfId="248" priority="45" stopIfTrue="1" operator="equal">
      <formula>"NO ADMISIBLE"</formula>
    </cfRule>
  </conditionalFormatting>
  <conditionalFormatting sqref="E26:E30">
    <cfRule type="expression" dxfId="247" priority="44" stopIfTrue="1">
      <formula>IF($B19-INT($B19)&gt;0,TRUE,FALSE)</formula>
    </cfRule>
  </conditionalFormatting>
  <conditionalFormatting sqref="E21 E24">
    <cfRule type="expression" dxfId="246" priority="43" stopIfTrue="1">
      <formula>IF($B13-INT($B13)&gt;0,TRUE,FALSE)</formula>
    </cfRule>
  </conditionalFormatting>
  <conditionalFormatting sqref="E20 E25">
    <cfRule type="expression" dxfId="245" priority="42" stopIfTrue="1">
      <formula>IF(#REF!-INT(#REF!)&gt;0,TRUE,FALSE)</formula>
    </cfRule>
  </conditionalFormatting>
  <conditionalFormatting sqref="E23">
    <cfRule type="expression" dxfId="244" priority="41" stopIfTrue="1">
      <formula>IF($B17-INT($B17)&gt;0,TRUE,FALSE)</formula>
    </cfRule>
  </conditionalFormatting>
  <conditionalFormatting sqref="D31:D41">
    <cfRule type="cellIs" dxfId="243" priority="40" stopIfTrue="1" operator="equal">
      <formula>"NO ADMISIBLE"</formula>
    </cfRule>
  </conditionalFormatting>
  <conditionalFormatting sqref="E37:E41">
    <cfRule type="expression" dxfId="242" priority="39" stopIfTrue="1">
      <formula>IF($B30-INT($B30)&gt;0,TRUE,FALSE)</formula>
    </cfRule>
  </conditionalFormatting>
  <conditionalFormatting sqref="E32 E35">
    <cfRule type="expression" dxfId="241" priority="38" stopIfTrue="1">
      <formula>IF($B24-INT($B24)&gt;0,TRUE,FALSE)</formula>
    </cfRule>
  </conditionalFormatting>
  <conditionalFormatting sqref="E31 E36">
    <cfRule type="expression" dxfId="240" priority="37" stopIfTrue="1">
      <formula>IF(#REF!-INT(#REF!)&gt;0,TRUE,FALSE)</formula>
    </cfRule>
  </conditionalFormatting>
  <conditionalFormatting sqref="E34">
    <cfRule type="expression" dxfId="239" priority="36" stopIfTrue="1">
      <formula>IF($B28-INT($B28)&gt;0,TRUE,FALSE)</formula>
    </cfRule>
  </conditionalFormatting>
  <conditionalFormatting sqref="D42:D52">
    <cfRule type="cellIs" dxfId="238" priority="35" stopIfTrue="1" operator="equal">
      <formula>"NO ADMISIBLE"</formula>
    </cfRule>
  </conditionalFormatting>
  <conditionalFormatting sqref="E48:E52">
    <cfRule type="expression" dxfId="237" priority="34" stopIfTrue="1">
      <formula>IF($B41-INT($B41)&gt;0,TRUE,FALSE)</formula>
    </cfRule>
  </conditionalFormatting>
  <conditionalFormatting sqref="E43 E46">
    <cfRule type="expression" dxfId="236" priority="33" stopIfTrue="1">
      <formula>IF($B35-INT($B35)&gt;0,TRUE,FALSE)</formula>
    </cfRule>
  </conditionalFormatting>
  <conditionalFormatting sqref="E42 E47">
    <cfRule type="expression" dxfId="235" priority="32" stopIfTrue="1">
      <formula>IF(#REF!-INT(#REF!)&gt;0,TRUE,FALSE)</formula>
    </cfRule>
  </conditionalFormatting>
  <conditionalFormatting sqref="E45">
    <cfRule type="expression" dxfId="234" priority="31" stopIfTrue="1">
      <formula>IF($B39-INT($B39)&gt;0,TRUE,FALSE)</formula>
    </cfRule>
  </conditionalFormatting>
  <conditionalFormatting sqref="D53:D63">
    <cfRule type="cellIs" dxfId="233" priority="30" stopIfTrue="1" operator="equal">
      <formula>"NO ADMISIBLE"</formula>
    </cfRule>
  </conditionalFormatting>
  <conditionalFormatting sqref="E59:E63">
    <cfRule type="expression" dxfId="232" priority="29" stopIfTrue="1">
      <formula>IF($B52-INT($B52)&gt;0,TRUE,FALSE)</formula>
    </cfRule>
  </conditionalFormatting>
  <conditionalFormatting sqref="E54 E57">
    <cfRule type="expression" dxfId="231" priority="28" stopIfTrue="1">
      <formula>IF($B46-INT($B46)&gt;0,TRUE,FALSE)</formula>
    </cfRule>
  </conditionalFormatting>
  <conditionalFormatting sqref="E53 E58">
    <cfRule type="expression" dxfId="230" priority="27" stopIfTrue="1">
      <formula>IF(#REF!-INT(#REF!)&gt;0,TRUE,FALSE)</formula>
    </cfRule>
  </conditionalFormatting>
  <conditionalFormatting sqref="E56">
    <cfRule type="expression" dxfId="229" priority="26" stopIfTrue="1">
      <formula>IF($B50-INT($B50)&gt;0,TRUE,FALSE)</formula>
    </cfRule>
  </conditionalFormatting>
  <conditionalFormatting sqref="D64:D74">
    <cfRule type="cellIs" dxfId="228" priority="25" stopIfTrue="1" operator="equal">
      <formula>"NO ADMISIBLE"</formula>
    </cfRule>
  </conditionalFormatting>
  <conditionalFormatting sqref="E70:E74">
    <cfRule type="expression" dxfId="227" priority="24" stopIfTrue="1">
      <formula>IF($B63-INT($B63)&gt;0,TRUE,FALSE)</formula>
    </cfRule>
  </conditionalFormatting>
  <conditionalFormatting sqref="E65 E68">
    <cfRule type="expression" dxfId="226" priority="23" stopIfTrue="1">
      <formula>IF($B57-INT($B57)&gt;0,TRUE,FALSE)</formula>
    </cfRule>
  </conditionalFormatting>
  <conditionalFormatting sqref="E64 E69">
    <cfRule type="expression" dxfId="225" priority="22" stopIfTrue="1">
      <formula>IF(#REF!-INT(#REF!)&gt;0,TRUE,FALSE)</formula>
    </cfRule>
  </conditionalFormatting>
  <conditionalFormatting sqref="E67">
    <cfRule type="expression" dxfId="224" priority="21" stopIfTrue="1">
      <formula>IF($B61-INT($B61)&gt;0,TRUE,FALSE)</formula>
    </cfRule>
  </conditionalFormatting>
  <conditionalFormatting sqref="D75:D85">
    <cfRule type="cellIs" dxfId="223" priority="20" stopIfTrue="1" operator="equal">
      <formula>"NO ADMISIBLE"</formula>
    </cfRule>
  </conditionalFormatting>
  <conditionalFormatting sqref="E81:E85">
    <cfRule type="expression" dxfId="222" priority="19" stopIfTrue="1">
      <formula>IF($B74-INT($B74)&gt;0,TRUE,FALSE)</formula>
    </cfRule>
  </conditionalFormatting>
  <conditionalFormatting sqref="E76 E79">
    <cfRule type="expression" dxfId="221" priority="18" stopIfTrue="1">
      <formula>IF($B68-INT($B68)&gt;0,TRUE,FALSE)</formula>
    </cfRule>
  </conditionalFormatting>
  <conditionalFormatting sqref="E75 E80">
    <cfRule type="expression" dxfId="220" priority="17" stopIfTrue="1">
      <formula>IF(#REF!-INT(#REF!)&gt;0,TRUE,FALSE)</formula>
    </cfRule>
  </conditionalFormatting>
  <conditionalFormatting sqref="E78">
    <cfRule type="expression" dxfId="219" priority="16" stopIfTrue="1">
      <formula>IF($B72-INT($B72)&gt;0,TRUE,FALSE)</formula>
    </cfRule>
  </conditionalFormatting>
  <conditionalFormatting sqref="D86:D96">
    <cfRule type="cellIs" dxfId="218" priority="15" stopIfTrue="1" operator="equal">
      <formula>"NO ADMISIBLE"</formula>
    </cfRule>
  </conditionalFormatting>
  <conditionalFormatting sqref="E92:E96">
    <cfRule type="expression" dxfId="217" priority="14" stopIfTrue="1">
      <formula>IF($B85-INT($B85)&gt;0,TRUE,FALSE)</formula>
    </cfRule>
  </conditionalFormatting>
  <conditionalFormatting sqref="E87 E90">
    <cfRule type="expression" dxfId="216" priority="13" stopIfTrue="1">
      <formula>IF($B79-INT($B79)&gt;0,TRUE,FALSE)</formula>
    </cfRule>
  </conditionalFormatting>
  <conditionalFormatting sqref="E86 E91">
    <cfRule type="expression" dxfId="215" priority="12" stopIfTrue="1">
      <formula>IF(#REF!-INT(#REF!)&gt;0,TRUE,FALSE)</formula>
    </cfRule>
  </conditionalFormatting>
  <conditionalFormatting sqref="E89">
    <cfRule type="expression" dxfId="214" priority="11" stopIfTrue="1">
      <formula>IF($B83-INT($B83)&gt;0,TRUE,FALSE)</formula>
    </cfRule>
  </conditionalFormatting>
  <conditionalFormatting sqref="D97:D107">
    <cfRule type="cellIs" dxfId="213" priority="10" stopIfTrue="1" operator="equal">
      <formula>"NO ADMISIBLE"</formula>
    </cfRule>
  </conditionalFormatting>
  <conditionalFormatting sqref="E103:E107">
    <cfRule type="expression" dxfId="212" priority="9" stopIfTrue="1">
      <formula>IF($B96-INT($B96)&gt;0,TRUE,FALSE)</formula>
    </cfRule>
  </conditionalFormatting>
  <conditionalFormatting sqref="E98 E101">
    <cfRule type="expression" dxfId="211" priority="8" stopIfTrue="1">
      <formula>IF($B90-INT($B90)&gt;0,TRUE,FALSE)</formula>
    </cfRule>
  </conditionalFormatting>
  <conditionalFormatting sqref="E97 E102">
    <cfRule type="expression" dxfId="210" priority="7" stopIfTrue="1">
      <formula>IF(#REF!-INT(#REF!)&gt;0,TRUE,FALSE)</formula>
    </cfRule>
  </conditionalFormatting>
  <conditionalFormatting sqref="E100">
    <cfRule type="expression" dxfId="209" priority="6" stopIfTrue="1">
      <formula>IF($B94-INT($B94)&gt;0,TRUE,FALSE)</formula>
    </cfRule>
  </conditionalFormatting>
  <conditionalFormatting sqref="D108:D118">
    <cfRule type="cellIs" dxfId="208" priority="5" stopIfTrue="1" operator="equal">
      <formula>"NO ADMISIBLE"</formula>
    </cfRule>
  </conditionalFormatting>
  <conditionalFormatting sqref="E114:E118">
    <cfRule type="expression" dxfId="207" priority="4" stopIfTrue="1">
      <formula>IF($B107-INT($B107)&gt;0,TRUE,FALSE)</formula>
    </cfRule>
  </conditionalFormatting>
  <conditionalFormatting sqref="E109 E112">
    <cfRule type="expression" dxfId="206" priority="3" stopIfTrue="1">
      <formula>IF($B101-INT($B101)&gt;0,TRUE,FALSE)</formula>
    </cfRule>
  </conditionalFormatting>
  <conditionalFormatting sqref="E108 E113">
    <cfRule type="expression" dxfId="205" priority="2" stopIfTrue="1">
      <formula>IF(#REF!-INT(#REF!)&gt;0,TRUE,FALSE)</formula>
    </cfRule>
  </conditionalFormatting>
  <conditionalFormatting sqref="E111">
    <cfRule type="expression" dxfId="204" priority="1" stopIfTrue="1">
      <formula>IF($B105-INT($B105)&gt;0,TRUE,FALSE)</formula>
    </cfRule>
  </conditionalFormatting>
  <dataValidations count="1">
    <dataValidation type="list" allowBlank="1" showInputMessage="1" showErrorMessage="1" sqref="D9:D118 D6" xr:uid="{00000000-0002-0000-0900-000000000000}">
      <formula1>prueba</formula1>
    </dataValidation>
  </dataValidations>
  <pageMargins left="0.75" right="0.75" top="1" bottom="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Pict="0" macro="[0]!MacroSaldoContratos">
                <anchor moveWithCells="1" sizeWithCells="1">
                  <from>
                    <xdr:col>0</xdr:col>
                    <xdr:colOff>219075</xdr:colOff>
                    <xdr:row>2</xdr:row>
                    <xdr:rowOff>114300</xdr:rowOff>
                  </from>
                  <to>
                    <xdr:col>1</xdr:col>
                    <xdr:colOff>628650</xdr:colOff>
                    <xdr:row>4</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dimension ref="C2:J118"/>
  <sheetViews>
    <sheetView topLeftCell="B76" workbookViewId="0">
      <selection activeCell="E88" sqref="E88"/>
    </sheetView>
  </sheetViews>
  <sheetFormatPr baseColWidth="10" defaultRowHeight="12.75" x14ac:dyDescent="0.2"/>
  <cols>
    <col min="1" max="1" width="11.42578125" style="228" customWidth="1"/>
    <col min="2" max="2" width="11.28515625" style="228" customWidth="1"/>
    <col min="3" max="3" width="3.85546875" style="228" customWidth="1"/>
    <col min="4" max="4" width="35.140625" style="228" customWidth="1"/>
    <col min="5" max="5" width="68.140625" style="214" customWidth="1"/>
    <col min="6" max="6" width="11.42578125" style="228"/>
    <col min="7" max="7" width="13.85546875" style="244" customWidth="1"/>
    <col min="8" max="8" width="9.7109375" style="245" customWidth="1"/>
    <col min="9" max="9" width="12.5703125" style="228" customWidth="1"/>
    <col min="10" max="10" width="12.7109375" style="228" customWidth="1"/>
    <col min="11" max="16384" width="11.42578125" style="228"/>
  </cols>
  <sheetData>
    <row r="2" spans="3:10" s="234" customFormat="1" ht="20.25" customHeight="1" x14ac:dyDescent="0.2">
      <c r="C2" s="608" t="s">
        <v>210</v>
      </c>
      <c r="D2" s="608"/>
      <c r="E2" s="608"/>
      <c r="G2" s="235"/>
      <c r="H2" s="236"/>
    </row>
    <row r="3" spans="3:10" s="234" customFormat="1" ht="18" customHeight="1" x14ac:dyDescent="0.2">
      <c r="C3" s="609" t="s">
        <v>224</v>
      </c>
      <c r="D3" s="609"/>
      <c r="E3" s="609"/>
      <c r="G3" s="235"/>
      <c r="H3" s="236"/>
    </row>
    <row r="4" spans="3:10" s="234" customFormat="1" ht="13.5" customHeight="1" x14ac:dyDescent="0.2">
      <c r="C4" s="610" t="str">
        <f>'Capacidad Financiera'!B4</f>
        <v>LICITACIÓN PÚBLICA No. LP-DO-003-2014</v>
      </c>
      <c r="D4" s="610"/>
      <c r="E4" s="610"/>
      <c r="G4" s="235"/>
      <c r="H4" s="236"/>
    </row>
    <row r="5" spans="3:10" s="234" customFormat="1" ht="13.5" customHeight="1" x14ac:dyDescent="0.2">
      <c r="C5" s="610" t="s">
        <v>239</v>
      </c>
      <c r="D5" s="610"/>
      <c r="E5" s="610"/>
      <c r="G5" s="235"/>
      <c r="H5" s="236"/>
    </row>
    <row r="6" spans="3:10" s="234" customFormat="1" ht="14.25" thickBot="1" x14ac:dyDescent="0.25">
      <c r="C6" s="237"/>
      <c r="D6" s="238"/>
      <c r="E6" s="242"/>
      <c r="G6" s="235"/>
      <c r="H6" s="236"/>
    </row>
    <row r="7" spans="3:10" ht="23.25" customHeight="1" x14ac:dyDescent="0.2">
      <c r="C7" s="611" t="s">
        <v>165</v>
      </c>
      <c r="D7" s="613" t="s">
        <v>164</v>
      </c>
      <c r="E7" s="284" t="s">
        <v>240</v>
      </c>
    </row>
    <row r="8" spans="3:10" ht="66" customHeight="1" thickBot="1" x14ac:dyDescent="0.25">
      <c r="C8" s="612"/>
      <c r="D8" s="614"/>
      <c r="E8" s="300" t="s">
        <v>244</v>
      </c>
    </row>
    <row r="9" spans="3:10" x14ac:dyDescent="0.2">
      <c r="C9" s="133">
        <f>+'Capacidad Financiera'!B12</f>
        <v>1</v>
      </c>
      <c r="D9" s="134" t="str">
        <f>IF(ISERROR(VLOOKUP(C9,'Capacidad Financiera'!$B$12:$X$62720,2,0)),"",VLOOKUP(C9,'Capacidad Financiera'!$B$12:$X$3580,2,0))</f>
        <v>CONSORCIO REGIONAL NARIÑO</v>
      </c>
      <c r="E9" s="278"/>
      <c r="G9" s="246"/>
      <c r="H9" s="247"/>
      <c r="I9" s="229"/>
      <c r="J9" s="248"/>
    </row>
    <row r="10" spans="3:10" ht="25.5" x14ac:dyDescent="0.2">
      <c r="C10" s="139">
        <f>+'Capacidad Financiera'!B13</f>
        <v>1.1000000000000001</v>
      </c>
      <c r="D10" s="206" t="str">
        <f>IF(ISERROR(VLOOKUP(C10,'Capacidad Financiera'!$B$12:$X$62720,2,0)),"",VLOOKUP(C10,'Capacidad Financiera'!$B$12:$X$3580,2,0))</f>
        <v>CONSTRUCCIONES RUBAU S.A. SUCURSAL COLOMBIA</v>
      </c>
      <c r="E10" s="301">
        <v>0</v>
      </c>
    </row>
    <row r="11" spans="3:10" x14ac:dyDescent="0.2">
      <c r="C11" s="139">
        <f>+'Capacidad Financiera'!B14</f>
        <v>1.2000000000000002</v>
      </c>
      <c r="D11" s="206" t="str">
        <f>IF(ISERROR(VLOOKUP(C11,'Capacidad Financiera'!$B$12:$X$62720,2,0)),"",VLOOKUP(C11,'Capacidad Financiera'!$B$12:$X$3580,2,0))</f>
        <v>ITAC CONSTRUCCIONES LTDA</v>
      </c>
      <c r="E11" s="301">
        <v>19463271823</v>
      </c>
    </row>
    <row r="12" spans="3:10" x14ac:dyDescent="0.2">
      <c r="C12" s="139" t="str">
        <f>+'Capacidad Financiera'!B15</f>
        <v/>
      </c>
      <c r="D12" s="206">
        <f>IF(ISERROR(VLOOKUP(C12,'Capacidad Financiera'!$B$12:$X$62720,2,0)),"",VLOOKUP(C12,'Capacidad Financiera'!$B$12:$X$3580,2,0))</f>
        <v>0</v>
      </c>
      <c r="E12" s="301" t="s">
        <v>261</v>
      </c>
    </row>
    <row r="13" spans="3:10" x14ac:dyDescent="0.2">
      <c r="C13" s="139" t="str">
        <f>+'Capacidad Financiera'!B16</f>
        <v/>
      </c>
      <c r="D13" s="206">
        <f>IF(ISERROR(VLOOKUP(C13,'Capacidad Financiera'!$B$12:$X$62720,2,0)),"",VLOOKUP(C13,'Capacidad Financiera'!$B$12:$X$3580,2,0))</f>
        <v>0</v>
      </c>
      <c r="E13" s="301"/>
    </row>
    <row r="14" spans="3:10" x14ac:dyDescent="0.2">
      <c r="C14" s="139" t="str">
        <f>+'Capacidad Financiera'!B17</f>
        <v/>
      </c>
      <c r="D14" s="206">
        <f>IF(ISERROR(VLOOKUP(C14,'Capacidad Financiera'!$B$12:$X$62720,2,0)),"",VLOOKUP(C14,'Capacidad Financiera'!$B$12:$X$3580,2,0))</f>
        <v>0</v>
      </c>
      <c r="E14" s="301"/>
    </row>
    <row r="15" spans="3:10" x14ac:dyDescent="0.2">
      <c r="C15" s="139" t="str">
        <f>+'Capacidad Financiera'!B18</f>
        <v/>
      </c>
      <c r="D15" s="206">
        <f>IF(ISERROR(VLOOKUP(C15,'Capacidad Financiera'!$B$12:$X$62720,2,0)),"",VLOOKUP(C15,'Capacidad Financiera'!$B$12:$X$3580,2,0))</f>
        <v>0</v>
      </c>
      <c r="E15" s="301"/>
    </row>
    <row r="16" spans="3:10" x14ac:dyDescent="0.2">
      <c r="C16" s="139" t="str">
        <f>+'Capacidad Financiera'!B19</f>
        <v/>
      </c>
      <c r="D16" s="206">
        <f>IF(ISERROR(VLOOKUP(C16,'Capacidad Financiera'!$B$12:$X$62720,2,0)),"",VLOOKUP(C16,'Capacidad Financiera'!$B$12:$X$3580,2,0))</f>
        <v>0</v>
      </c>
      <c r="E16" s="301"/>
    </row>
    <row r="17" spans="3:10" x14ac:dyDescent="0.2">
      <c r="C17" s="139" t="str">
        <f>+'Capacidad Financiera'!B20</f>
        <v/>
      </c>
      <c r="D17" s="206">
        <f>IF(ISERROR(VLOOKUP(C17,'Capacidad Financiera'!$B$12:$X$62720,2,0)),"",VLOOKUP(C17,'Capacidad Financiera'!$B$12:$X$3580,2,0))</f>
        <v>0</v>
      </c>
      <c r="E17" s="301"/>
    </row>
    <row r="18" spans="3:10" x14ac:dyDescent="0.2">
      <c r="C18" s="139" t="str">
        <f>+'Capacidad Financiera'!B21</f>
        <v/>
      </c>
      <c r="D18" s="206">
        <f>IF(ISERROR(VLOOKUP(C18,'Capacidad Financiera'!$B$12:$X$62720,2,0)),"",VLOOKUP(C18,'Capacidad Financiera'!$B$12:$X$3580,2,0))</f>
        <v>0</v>
      </c>
      <c r="E18" s="301"/>
    </row>
    <row r="19" spans="3:10" ht="13.5" thickBot="1" x14ac:dyDescent="0.25">
      <c r="C19" s="141" t="str">
        <f>+'Capacidad Financiera'!B22</f>
        <v/>
      </c>
      <c r="D19" s="142">
        <f>IF(ISERROR(VLOOKUP(C19,'Capacidad Financiera'!$B$12:$X$62720,2,0)),"",VLOOKUP(C19,'Capacidad Financiera'!$B$12:$X$3580,2,0))</f>
        <v>0</v>
      </c>
      <c r="E19" s="302"/>
    </row>
    <row r="20" spans="3:10" x14ac:dyDescent="0.2">
      <c r="C20" s="133">
        <f>+'Capacidad Financiera'!B23</f>
        <v>2</v>
      </c>
      <c r="D20" s="134" t="str">
        <f>IF(ISERROR(VLOOKUP(C20,'Capacidad Financiera'!$B$12:$X$62720,2,0)),"",VLOOKUP(C20,'Capacidad Financiera'!$B$12:$X$3580,2,0))</f>
        <v xml:space="preserve">  </v>
      </c>
      <c r="E20" s="278"/>
      <c r="G20" s="246"/>
      <c r="H20" s="247"/>
      <c r="I20" s="229"/>
      <c r="J20" s="248"/>
    </row>
    <row r="21" spans="3:10" x14ac:dyDescent="0.2">
      <c r="C21" s="139">
        <f>+'Capacidad Financiera'!B24</f>
        <v>2.1</v>
      </c>
      <c r="D21" s="206" t="str">
        <f>IF(ISERROR(VLOOKUP(C21,'Capacidad Financiera'!$B$12:$X$62720,2,0)),"",VLOOKUP(C21,'Capacidad Financiera'!$B$12:$X$3580,2,0))</f>
        <v>SP INGENIEROS S.A.S.</v>
      </c>
      <c r="E21" s="301">
        <v>241723272436</v>
      </c>
    </row>
    <row r="22" spans="3:10" x14ac:dyDescent="0.2">
      <c r="C22" s="139">
        <f>+'Capacidad Financiera'!B25</f>
        <v>2.2000000000000002</v>
      </c>
      <c r="D22" s="206" t="str">
        <f>IF(ISERROR(VLOOKUP(C22,'Capacidad Financiera'!$B$12:$X$62720,2,0)),"",VLOOKUP(C22,'Capacidad Financiera'!$B$12:$X$3580,2,0))</f>
        <v>MOVITIERRA CONSTRUCCIONES S.A</v>
      </c>
      <c r="E22" s="301">
        <v>18987657236</v>
      </c>
    </row>
    <row r="23" spans="3:10" ht="25.5" x14ac:dyDescent="0.2">
      <c r="C23" s="139">
        <f>+'Capacidad Financiera'!B26</f>
        <v>2.3000000000000003</v>
      </c>
      <c r="D23" s="206" t="str">
        <f>IF(ISERROR(VLOOKUP(C23,'Capacidad Financiera'!$B$12:$X$62720,2,0)),"",VLOOKUP(C23,'Capacidad Financiera'!$B$12:$X$3580,2,0))</f>
        <v>CONSTRUCIONES TECNIFICADAS S.A-CONSTRUCTEC S.A</v>
      </c>
      <c r="E23" s="301">
        <v>10613382940</v>
      </c>
    </row>
    <row r="24" spans="3:10" x14ac:dyDescent="0.2">
      <c r="C24" s="139" t="str">
        <f>+'Capacidad Financiera'!B27</f>
        <v/>
      </c>
      <c r="D24" s="206">
        <f>IF(ISERROR(VLOOKUP(C24,'Capacidad Financiera'!$B$12:$X$62720,2,0)),"",VLOOKUP(C24,'Capacidad Financiera'!$B$12:$X$3580,2,0))</f>
        <v>0</v>
      </c>
      <c r="E24" s="301"/>
    </row>
    <row r="25" spans="3:10" x14ac:dyDescent="0.2">
      <c r="C25" s="139" t="str">
        <f>+'Capacidad Financiera'!B28</f>
        <v/>
      </c>
      <c r="D25" s="206">
        <f>IF(ISERROR(VLOOKUP(C25,'Capacidad Financiera'!$B$12:$X$62720,2,0)),"",VLOOKUP(C25,'Capacidad Financiera'!$B$12:$X$3580,2,0))</f>
        <v>0</v>
      </c>
      <c r="E25" s="301"/>
    </row>
    <row r="26" spans="3:10" x14ac:dyDescent="0.2">
      <c r="C26" s="139" t="str">
        <f>+'Capacidad Financiera'!B29</f>
        <v/>
      </c>
      <c r="D26" s="206">
        <f>IF(ISERROR(VLOOKUP(C26,'Capacidad Financiera'!$B$12:$X$62720,2,0)),"",VLOOKUP(C26,'Capacidad Financiera'!$B$12:$X$3580,2,0))</f>
        <v>0</v>
      </c>
      <c r="E26" s="301"/>
    </row>
    <row r="27" spans="3:10" x14ac:dyDescent="0.2">
      <c r="C27" s="139" t="str">
        <f>+'Capacidad Financiera'!B30</f>
        <v/>
      </c>
      <c r="D27" s="206">
        <f>IF(ISERROR(VLOOKUP(C27,'Capacidad Financiera'!$B$12:$X$62720,2,0)),"",VLOOKUP(C27,'Capacidad Financiera'!$B$12:$X$3580,2,0))</f>
        <v>0</v>
      </c>
      <c r="E27" s="301"/>
    </row>
    <row r="28" spans="3:10" x14ac:dyDescent="0.2">
      <c r="C28" s="139" t="str">
        <f>+'Capacidad Financiera'!B31</f>
        <v/>
      </c>
      <c r="D28" s="206">
        <f>IF(ISERROR(VLOOKUP(C28,'Capacidad Financiera'!$B$12:$X$62720,2,0)),"",VLOOKUP(C28,'Capacidad Financiera'!$B$12:$X$3580,2,0))</f>
        <v>0</v>
      </c>
      <c r="E28" s="301"/>
    </row>
    <row r="29" spans="3:10" x14ac:dyDescent="0.2">
      <c r="C29" s="139" t="str">
        <f>+'Capacidad Financiera'!B32</f>
        <v/>
      </c>
      <c r="D29" s="206">
        <f>IF(ISERROR(VLOOKUP(C29,'Capacidad Financiera'!$B$12:$X$62720,2,0)),"",VLOOKUP(C29,'Capacidad Financiera'!$B$12:$X$3580,2,0))</f>
        <v>0</v>
      </c>
      <c r="E29" s="301"/>
    </row>
    <row r="30" spans="3:10" ht="13.5" thickBot="1" x14ac:dyDescent="0.25">
      <c r="C30" s="141" t="str">
        <f>+'Capacidad Financiera'!B33</f>
        <v/>
      </c>
      <c r="D30" s="142">
        <f>IF(ISERROR(VLOOKUP(C30,'Capacidad Financiera'!$B$12:$X$62720,2,0)),"",VLOOKUP(C30,'Capacidad Financiera'!$B$12:$X$3580,2,0))</f>
        <v>0</v>
      </c>
      <c r="E30" s="302"/>
    </row>
    <row r="31" spans="3:10" x14ac:dyDescent="0.2">
      <c r="C31" s="133">
        <f>+'Capacidad Financiera'!B34</f>
        <v>3</v>
      </c>
      <c r="D31" s="134" t="str">
        <f>IF(ISERROR(VLOOKUP(C31,'Capacidad Financiera'!$B$12:$X$62720,2,0)),"",VLOOKUP(C31,'Capacidad Financiera'!$B$12:$X$3580,2,0))</f>
        <v>CONSORCIO AGM</v>
      </c>
      <c r="E31" s="278"/>
      <c r="G31" s="246"/>
      <c r="H31" s="247"/>
      <c r="I31" s="229"/>
      <c r="J31" s="248"/>
    </row>
    <row r="32" spans="3:10" ht="25.5" x14ac:dyDescent="0.2">
      <c r="C32" s="139">
        <f>+'Capacidad Financiera'!B35</f>
        <v>3.1</v>
      </c>
      <c r="D32" s="206" t="str">
        <f>IF(ISERROR(VLOOKUP(C32,'Capacidad Financiera'!$B$12:$X$62720,2,0)),"",VLOOKUP(C32,'Capacidad Financiera'!$B$12:$X$3580,2,0))</f>
        <v>ARQUITECTOS E INGENIEROS ASOCIADOS S.A AIA S.A</v>
      </c>
      <c r="E32" s="301">
        <v>413601769000</v>
      </c>
    </row>
    <row r="33" spans="3:10" x14ac:dyDescent="0.2">
      <c r="C33" s="139">
        <f>+'Capacidad Financiera'!B36</f>
        <v>3.2</v>
      </c>
      <c r="D33" s="206" t="str">
        <f>IF(ISERROR(VLOOKUP(C33,'Capacidad Financiera'!$B$12:$X$62720,2,0)),"",VLOOKUP(C33,'Capacidad Financiera'!$B$12:$X$3580,2,0))</f>
        <v>GISAICO S.A</v>
      </c>
      <c r="E33" s="301">
        <v>51111396000</v>
      </c>
    </row>
    <row r="34" spans="3:10" x14ac:dyDescent="0.2">
      <c r="C34" s="139">
        <f>+'Capacidad Financiera'!B37</f>
        <v>3.3000000000000003</v>
      </c>
      <c r="D34" s="206" t="str">
        <f>IF(ISERROR(VLOOKUP(C34,'Capacidad Financiera'!$B$12:$X$62720,2,0)),"",VLOOKUP(C34,'Capacidad Financiera'!$B$12:$X$3580,2,0))</f>
        <v>MURCIA MURCIA S.A</v>
      </c>
      <c r="E34" s="301">
        <v>65875962000</v>
      </c>
    </row>
    <row r="35" spans="3:10" x14ac:dyDescent="0.2">
      <c r="C35" s="139" t="str">
        <f>+'Capacidad Financiera'!B38</f>
        <v/>
      </c>
      <c r="D35" s="206">
        <f>IF(ISERROR(VLOOKUP(C35,'Capacidad Financiera'!$B$12:$X$62720,2,0)),"",VLOOKUP(C35,'Capacidad Financiera'!$B$12:$X$3580,2,0))</f>
        <v>0</v>
      </c>
      <c r="E35" s="301"/>
    </row>
    <row r="36" spans="3:10" x14ac:dyDescent="0.2">
      <c r="C36" s="139" t="str">
        <f>+'Capacidad Financiera'!B39</f>
        <v/>
      </c>
      <c r="D36" s="206">
        <f>IF(ISERROR(VLOOKUP(C36,'Capacidad Financiera'!$B$12:$X$62720,2,0)),"",VLOOKUP(C36,'Capacidad Financiera'!$B$12:$X$3580,2,0))</f>
        <v>0</v>
      </c>
      <c r="E36" s="301"/>
    </row>
    <row r="37" spans="3:10" x14ac:dyDescent="0.2">
      <c r="C37" s="139" t="str">
        <f>+'Capacidad Financiera'!B40</f>
        <v/>
      </c>
      <c r="D37" s="206">
        <f>IF(ISERROR(VLOOKUP(C37,'Capacidad Financiera'!$B$12:$X$62720,2,0)),"",VLOOKUP(C37,'Capacidad Financiera'!$B$12:$X$3580,2,0))</f>
        <v>0</v>
      </c>
      <c r="E37" s="301"/>
    </row>
    <row r="38" spans="3:10" x14ac:dyDescent="0.2">
      <c r="C38" s="139" t="str">
        <f>+'Capacidad Financiera'!B41</f>
        <v/>
      </c>
      <c r="D38" s="206">
        <f>IF(ISERROR(VLOOKUP(C38,'Capacidad Financiera'!$B$12:$X$62720,2,0)),"",VLOOKUP(C38,'Capacidad Financiera'!$B$12:$X$3580,2,0))</f>
        <v>0</v>
      </c>
      <c r="E38" s="301"/>
    </row>
    <row r="39" spans="3:10" x14ac:dyDescent="0.2">
      <c r="C39" s="139" t="str">
        <f>+'Capacidad Financiera'!B42</f>
        <v/>
      </c>
      <c r="D39" s="206">
        <f>IF(ISERROR(VLOOKUP(C39,'Capacidad Financiera'!$B$12:$X$62720,2,0)),"",VLOOKUP(C39,'Capacidad Financiera'!$B$12:$X$3580,2,0))</f>
        <v>0</v>
      </c>
      <c r="E39" s="301"/>
    </row>
    <row r="40" spans="3:10" x14ac:dyDescent="0.2">
      <c r="C40" s="139" t="str">
        <f>+'Capacidad Financiera'!B43</f>
        <v/>
      </c>
      <c r="D40" s="206">
        <f>IF(ISERROR(VLOOKUP(C40,'Capacidad Financiera'!$B$12:$X$62720,2,0)),"",VLOOKUP(C40,'Capacidad Financiera'!$B$12:$X$3580,2,0))</f>
        <v>0</v>
      </c>
      <c r="E40" s="301"/>
    </row>
    <row r="41" spans="3:10" ht="13.5" thickBot="1" x14ac:dyDescent="0.25">
      <c r="C41" s="141" t="str">
        <f>+'Capacidad Financiera'!B44</f>
        <v/>
      </c>
      <c r="D41" s="142">
        <f>IF(ISERROR(VLOOKUP(C41,'Capacidad Financiera'!$B$12:$X$62720,2,0)),"",VLOOKUP(C41,'Capacidad Financiera'!$B$12:$X$3580,2,0))</f>
        <v>0</v>
      </c>
      <c r="E41" s="302"/>
    </row>
    <row r="42" spans="3:10" x14ac:dyDescent="0.2">
      <c r="C42" s="133">
        <f>+'Capacidad Financiera'!B45</f>
        <v>4</v>
      </c>
      <c r="D42" s="134" t="str">
        <f>IF(ISERROR(VLOOKUP(C42,'Capacidad Financiera'!$B$12:$X$62720,2,0)),"",VLOOKUP(C42,'Capacidad Financiera'!$B$12:$X$3580,2,0))</f>
        <v>CONSORCIO GODCO -SYM 2014</v>
      </c>
      <c r="E42" s="278"/>
      <c r="G42" s="246"/>
      <c r="H42" s="247"/>
      <c r="I42" s="229"/>
      <c r="J42" s="248"/>
    </row>
    <row r="43" spans="3:10" x14ac:dyDescent="0.2">
      <c r="C43" s="139">
        <f>+'Capacidad Financiera'!B46</f>
        <v>4.0999999999999996</v>
      </c>
      <c r="D43" s="206" t="str">
        <f>IF(ISERROR(VLOOKUP(C43,'Capacidad Financiera'!$B$12:$X$62720,2,0)),"",VLOOKUP(C43,'Capacidad Financiera'!$B$12:$X$3580,2,0))</f>
        <v>CI GRODCO S EN CA INGENIEROS CIVILES</v>
      </c>
      <c r="E43" s="301">
        <v>142546614000</v>
      </c>
    </row>
    <row r="44" spans="3:10" x14ac:dyDescent="0.2">
      <c r="C44" s="139">
        <f>+'Capacidad Financiera'!B47</f>
        <v>4.1999999999999993</v>
      </c>
      <c r="D44" s="206" t="str">
        <f>IF(ISERROR(VLOOKUP(C44,'Capacidad Financiera'!$B$12:$X$62720,2,0)),"",VLOOKUP(C44,'Capacidad Financiera'!$B$12:$X$3580,2,0))</f>
        <v>SYM INGENIERIA SAS</v>
      </c>
      <c r="E44" s="301">
        <v>2697148936</v>
      </c>
    </row>
    <row r="45" spans="3:10" x14ac:dyDescent="0.2">
      <c r="C45" s="139" t="str">
        <f>+'Capacidad Financiera'!B48</f>
        <v/>
      </c>
      <c r="D45" s="206">
        <f>IF(ISERROR(VLOOKUP(C45,'Capacidad Financiera'!$B$12:$X$62720,2,0)),"",VLOOKUP(C45,'Capacidad Financiera'!$B$12:$X$3580,2,0))</f>
        <v>0</v>
      </c>
      <c r="E45" s="301"/>
    </row>
    <row r="46" spans="3:10" x14ac:dyDescent="0.2">
      <c r="C46" s="139" t="str">
        <f>+'Capacidad Financiera'!B49</f>
        <v/>
      </c>
      <c r="D46" s="206">
        <f>IF(ISERROR(VLOOKUP(C46,'Capacidad Financiera'!$B$12:$X$62720,2,0)),"",VLOOKUP(C46,'Capacidad Financiera'!$B$12:$X$3580,2,0))</f>
        <v>0</v>
      </c>
      <c r="E46" s="301"/>
    </row>
    <row r="47" spans="3:10" x14ac:dyDescent="0.2">
      <c r="C47" s="139" t="str">
        <f>+'Capacidad Financiera'!B50</f>
        <v/>
      </c>
      <c r="D47" s="206">
        <f>IF(ISERROR(VLOOKUP(C47,'Capacidad Financiera'!$B$12:$X$62720,2,0)),"",VLOOKUP(C47,'Capacidad Financiera'!$B$12:$X$3580,2,0))</f>
        <v>0</v>
      </c>
      <c r="E47" s="301"/>
    </row>
    <row r="48" spans="3:10" x14ac:dyDescent="0.2">
      <c r="C48" s="139" t="str">
        <f>+'Capacidad Financiera'!B51</f>
        <v/>
      </c>
      <c r="D48" s="206">
        <f>IF(ISERROR(VLOOKUP(C48,'Capacidad Financiera'!$B$12:$X$62720,2,0)),"",VLOOKUP(C48,'Capacidad Financiera'!$B$12:$X$3580,2,0))</f>
        <v>0</v>
      </c>
      <c r="E48" s="301"/>
    </row>
    <row r="49" spans="3:10" x14ac:dyDescent="0.2">
      <c r="C49" s="139" t="str">
        <f>+'Capacidad Financiera'!B52</f>
        <v/>
      </c>
      <c r="D49" s="206">
        <f>IF(ISERROR(VLOOKUP(C49,'Capacidad Financiera'!$B$12:$X$62720,2,0)),"",VLOOKUP(C49,'Capacidad Financiera'!$B$12:$X$3580,2,0))</f>
        <v>0</v>
      </c>
      <c r="E49" s="301"/>
    </row>
    <row r="50" spans="3:10" x14ac:dyDescent="0.2">
      <c r="C50" s="139" t="str">
        <f>+'Capacidad Financiera'!B53</f>
        <v/>
      </c>
      <c r="D50" s="206">
        <f>IF(ISERROR(VLOOKUP(C50,'Capacidad Financiera'!$B$12:$X$62720,2,0)),"",VLOOKUP(C50,'Capacidad Financiera'!$B$12:$X$3580,2,0))</f>
        <v>0</v>
      </c>
      <c r="E50" s="301"/>
    </row>
    <row r="51" spans="3:10" x14ac:dyDescent="0.2">
      <c r="C51" s="139" t="str">
        <f>+'Capacidad Financiera'!B54</f>
        <v/>
      </c>
      <c r="D51" s="206">
        <f>IF(ISERROR(VLOOKUP(C51,'Capacidad Financiera'!$B$12:$X$62720,2,0)),"",VLOOKUP(C51,'Capacidad Financiera'!$B$12:$X$3580,2,0))</f>
        <v>0</v>
      </c>
      <c r="E51" s="301"/>
    </row>
    <row r="52" spans="3:10" ht="13.5" thickBot="1" x14ac:dyDescent="0.25">
      <c r="C52" s="141" t="str">
        <f>+'Capacidad Financiera'!B55</f>
        <v/>
      </c>
      <c r="D52" s="142">
        <f>IF(ISERROR(VLOOKUP(C52,'Capacidad Financiera'!$B$12:$X$62720,2,0)),"",VLOOKUP(C52,'Capacidad Financiera'!$B$12:$X$3580,2,0))</f>
        <v>0</v>
      </c>
      <c r="E52" s="302"/>
    </row>
    <row r="53" spans="3:10" x14ac:dyDescent="0.2">
      <c r="C53" s="133">
        <f>+'Capacidad Financiera'!B56</f>
        <v>5</v>
      </c>
      <c r="D53" s="134" t="str">
        <f>IF(ISERROR(VLOOKUP(C53,'Capacidad Financiera'!$B$12:$X$62720,2,0)),"",VLOOKUP(C53,'Capacidad Financiera'!$B$12:$X$3580,2,0))</f>
        <v>CONSORCIO VIAS DE NARIÑO</v>
      </c>
      <c r="E53" s="278"/>
      <c r="G53" s="246"/>
      <c r="H53" s="247"/>
      <c r="I53" s="229"/>
      <c r="J53" s="248"/>
    </row>
    <row r="54" spans="3:10" x14ac:dyDescent="0.2">
      <c r="C54" s="139">
        <f>+'Capacidad Financiera'!B57</f>
        <v>5.0999999999999996</v>
      </c>
      <c r="D54" s="206" t="str">
        <f>IF(ISERROR(VLOOKUP(C54,'Capacidad Financiera'!$B$12:$X$62720,2,0)),"",VLOOKUP(C54,'Capacidad Financiera'!$B$12:$X$3580,2,0))</f>
        <v>GAICO INGENIEROS CONSTRUCTORES S.A.</v>
      </c>
      <c r="E54" s="301">
        <v>96638065000</v>
      </c>
    </row>
    <row r="55" spans="3:10" x14ac:dyDescent="0.2">
      <c r="C55" s="139">
        <f>+'Capacidad Financiera'!B58</f>
        <v>5.1999999999999993</v>
      </c>
      <c r="D55" s="206" t="str">
        <f>IF(ISERROR(VLOOKUP(C55,'Capacidad Financiera'!$B$12:$X$62720,2,0)),"",VLOOKUP(C55,'Capacidad Financiera'!$B$12:$X$3580,2,0))</f>
        <v>ALVARADO Y DURING LIMITADA</v>
      </c>
      <c r="E55" s="301">
        <v>1051348983</v>
      </c>
    </row>
    <row r="56" spans="3:10" x14ac:dyDescent="0.2">
      <c r="C56" s="139" t="str">
        <f>+'Capacidad Financiera'!B59</f>
        <v/>
      </c>
      <c r="D56" s="206">
        <f>IF(ISERROR(VLOOKUP(C56,'Capacidad Financiera'!$B$12:$X$62720,2,0)),"",VLOOKUP(C56,'Capacidad Financiera'!$B$12:$X$3580,2,0))</f>
        <v>0</v>
      </c>
      <c r="E56" s="301"/>
    </row>
    <row r="57" spans="3:10" x14ac:dyDescent="0.2">
      <c r="C57" s="139" t="str">
        <f>+'Capacidad Financiera'!B60</f>
        <v/>
      </c>
      <c r="D57" s="206">
        <f>IF(ISERROR(VLOOKUP(C57,'Capacidad Financiera'!$B$12:$X$62720,2,0)),"",VLOOKUP(C57,'Capacidad Financiera'!$B$12:$X$3580,2,0))</f>
        <v>0</v>
      </c>
      <c r="E57" s="301"/>
    </row>
    <row r="58" spans="3:10" x14ac:dyDescent="0.2">
      <c r="C58" s="139" t="str">
        <f>+'Capacidad Financiera'!B61</f>
        <v/>
      </c>
      <c r="D58" s="206">
        <f>IF(ISERROR(VLOOKUP(C58,'Capacidad Financiera'!$B$12:$X$62720,2,0)),"",VLOOKUP(C58,'Capacidad Financiera'!$B$12:$X$3580,2,0))</f>
        <v>0</v>
      </c>
      <c r="E58" s="301"/>
    </row>
    <row r="59" spans="3:10" x14ac:dyDescent="0.2">
      <c r="C59" s="139" t="str">
        <f>+'Capacidad Financiera'!B62</f>
        <v/>
      </c>
      <c r="D59" s="206">
        <f>IF(ISERROR(VLOOKUP(C59,'Capacidad Financiera'!$B$12:$X$62720,2,0)),"",VLOOKUP(C59,'Capacidad Financiera'!$B$12:$X$3580,2,0))</f>
        <v>0</v>
      </c>
      <c r="E59" s="301"/>
    </row>
    <row r="60" spans="3:10" x14ac:dyDescent="0.2">
      <c r="C60" s="139" t="str">
        <f>+'Capacidad Financiera'!B63</f>
        <v/>
      </c>
      <c r="D60" s="206">
        <f>IF(ISERROR(VLOOKUP(C60,'Capacidad Financiera'!$B$12:$X$62720,2,0)),"",VLOOKUP(C60,'Capacidad Financiera'!$B$12:$X$3580,2,0))</f>
        <v>0</v>
      </c>
      <c r="E60" s="301"/>
    </row>
    <row r="61" spans="3:10" x14ac:dyDescent="0.2">
      <c r="C61" s="139" t="str">
        <f>+'Capacidad Financiera'!B64</f>
        <v/>
      </c>
      <c r="D61" s="206">
        <f>IF(ISERROR(VLOOKUP(C61,'Capacidad Financiera'!$B$12:$X$62720,2,0)),"",VLOOKUP(C61,'Capacidad Financiera'!$B$12:$X$3580,2,0))</f>
        <v>0</v>
      </c>
      <c r="E61" s="301"/>
    </row>
    <row r="62" spans="3:10" x14ac:dyDescent="0.2">
      <c r="C62" s="139" t="str">
        <f>+'Capacidad Financiera'!B65</f>
        <v/>
      </c>
      <c r="D62" s="206">
        <f>IF(ISERROR(VLOOKUP(C62,'Capacidad Financiera'!$B$12:$X$62720,2,0)),"",VLOOKUP(C62,'Capacidad Financiera'!$B$12:$X$3580,2,0))</f>
        <v>0</v>
      </c>
      <c r="E62" s="301"/>
    </row>
    <row r="63" spans="3:10" ht="13.5" thickBot="1" x14ac:dyDescent="0.25">
      <c r="C63" s="141" t="str">
        <f>+'Capacidad Financiera'!B66</f>
        <v/>
      </c>
      <c r="D63" s="142">
        <f>IF(ISERROR(VLOOKUP(C63,'Capacidad Financiera'!$B$12:$X$62720,2,0)),"",VLOOKUP(C63,'Capacidad Financiera'!$B$12:$X$3580,2,0))</f>
        <v>0</v>
      </c>
      <c r="E63" s="302"/>
    </row>
    <row r="64" spans="3:10" x14ac:dyDescent="0.2">
      <c r="C64" s="133">
        <f>+'Capacidad Financiera'!B67</f>
        <v>6</v>
      </c>
      <c r="D64" s="134" t="str">
        <f>IF(ISERROR(VLOOKUP(C64,'Capacidad Financiera'!$B$12:$X$62720,2,0)),"",VLOOKUP(C64,'Capacidad Financiera'!$B$12:$X$3580,2,0))</f>
        <v>CONSORCIO METROPACIFICO</v>
      </c>
      <c r="E64" s="278"/>
      <c r="G64" s="246"/>
      <c r="H64" s="247"/>
      <c r="I64" s="229"/>
      <c r="J64" s="248"/>
    </row>
    <row r="65" spans="3:10" x14ac:dyDescent="0.2">
      <c r="C65" s="139">
        <f>+'Capacidad Financiera'!B68</f>
        <v>6.1</v>
      </c>
      <c r="D65" s="206" t="str">
        <f>IF(ISERROR(VLOOKUP(C65,'Capacidad Financiera'!$B$12:$X$62720,2,0)),"",VLOOKUP(C65,'Capacidad Financiera'!$B$12:$X$3580,2,0))</f>
        <v>CSS CONSTRUCTORES S.A.</v>
      </c>
      <c r="E65" s="301">
        <v>544333164000</v>
      </c>
    </row>
    <row r="66" spans="3:10" x14ac:dyDescent="0.2">
      <c r="C66" s="139">
        <f>+'Capacidad Financiera'!B69</f>
        <v>6.1999999999999993</v>
      </c>
      <c r="D66" s="206" t="str">
        <f>IF(ISERROR(VLOOKUP(C66,'Capacidad Financiera'!$B$12:$X$62720,2,0)),"",VLOOKUP(C66,'Capacidad Financiera'!$B$12:$X$3580,2,0))</f>
        <v>CASS CONSTRUCTORES &amp; CIA S CA</v>
      </c>
      <c r="E66" s="301">
        <v>234873810000</v>
      </c>
    </row>
    <row r="67" spans="3:10" ht="25.5" x14ac:dyDescent="0.2">
      <c r="C67" s="139">
        <f>+'Capacidad Financiera'!B70</f>
        <v>6.2999999999999989</v>
      </c>
      <c r="D67" s="206" t="str">
        <f>IF(ISERROR(VLOOKUP(C67,'Capacidad Financiera'!$B$12:$X$62720,2,0)),"",VLOOKUP(C67,'Capacidad Financiera'!$B$12:$X$3580,2,0))</f>
        <v>SOLARTE NACIONAL DE CONSTRUCCIONES SAS</v>
      </c>
      <c r="E67" s="301">
        <v>171235727301</v>
      </c>
    </row>
    <row r="68" spans="3:10" x14ac:dyDescent="0.2">
      <c r="C68" s="139" t="str">
        <f>+'Capacidad Financiera'!B71</f>
        <v/>
      </c>
      <c r="D68" s="206">
        <f>IF(ISERROR(VLOOKUP(C68,'Capacidad Financiera'!$B$12:$X$62720,2,0)),"",VLOOKUP(C68,'Capacidad Financiera'!$B$12:$X$3580,2,0))</f>
        <v>0</v>
      </c>
      <c r="E68" s="301"/>
    </row>
    <row r="69" spans="3:10" x14ac:dyDescent="0.2">
      <c r="C69" s="139" t="str">
        <f>+'Capacidad Financiera'!B72</f>
        <v/>
      </c>
      <c r="D69" s="206">
        <f>IF(ISERROR(VLOOKUP(C69,'Capacidad Financiera'!$B$12:$X$62720,2,0)),"",VLOOKUP(C69,'Capacidad Financiera'!$B$12:$X$3580,2,0))</f>
        <v>0</v>
      </c>
      <c r="E69" s="301"/>
    </row>
    <row r="70" spans="3:10" x14ac:dyDescent="0.2">
      <c r="C70" s="139" t="str">
        <f>+'Capacidad Financiera'!B73</f>
        <v/>
      </c>
      <c r="D70" s="206">
        <f>IF(ISERROR(VLOOKUP(C70,'Capacidad Financiera'!$B$12:$X$62720,2,0)),"",VLOOKUP(C70,'Capacidad Financiera'!$B$12:$X$3580,2,0))</f>
        <v>0</v>
      </c>
      <c r="E70" s="301"/>
    </row>
    <row r="71" spans="3:10" x14ac:dyDescent="0.2">
      <c r="C71" s="139" t="str">
        <f>+'Capacidad Financiera'!B74</f>
        <v/>
      </c>
      <c r="D71" s="206">
        <f>IF(ISERROR(VLOOKUP(C71,'Capacidad Financiera'!$B$12:$X$62720,2,0)),"",VLOOKUP(C71,'Capacidad Financiera'!$B$12:$X$3580,2,0))</f>
        <v>0</v>
      </c>
      <c r="E71" s="301"/>
    </row>
    <row r="72" spans="3:10" x14ac:dyDescent="0.2">
      <c r="C72" s="139" t="str">
        <f>+'Capacidad Financiera'!B75</f>
        <v/>
      </c>
      <c r="D72" s="206">
        <f>IF(ISERROR(VLOOKUP(C72,'Capacidad Financiera'!$B$12:$X$62720,2,0)),"",VLOOKUP(C72,'Capacidad Financiera'!$B$12:$X$3580,2,0))</f>
        <v>0</v>
      </c>
      <c r="E72" s="301"/>
    </row>
    <row r="73" spans="3:10" x14ac:dyDescent="0.2">
      <c r="C73" s="139" t="str">
        <f>+'Capacidad Financiera'!B76</f>
        <v/>
      </c>
      <c r="D73" s="206">
        <f>IF(ISERROR(VLOOKUP(C73,'Capacidad Financiera'!$B$12:$X$62720,2,0)),"",VLOOKUP(C73,'Capacidad Financiera'!$B$12:$X$3580,2,0))</f>
        <v>0</v>
      </c>
      <c r="E73" s="301"/>
    </row>
    <row r="74" spans="3:10" ht="13.5" thickBot="1" x14ac:dyDescent="0.25">
      <c r="C74" s="141" t="str">
        <f>+'Capacidad Financiera'!B77</f>
        <v/>
      </c>
      <c r="D74" s="142">
        <f>IF(ISERROR(VLOOKUP(C74,'Capacidad Financiera'!$B$12:$X$62720,2,0)),"",VLOOKUP(C74,'Capacidad Financiera'!$B$12:$X$3580,2,0))</f>
        <v>0</v>
      </c>
      <c r="E74" s="302"/>
    </row>
    <row r="75" spans="3:10" x14ac:dyDescent="0.2">
      <c r="C75" s="133">
        <f>+'Capacidad Financiera'!B78</f>
        <v>7</v>
      </c>
      <c r="D75" s="134" t="str">
        <f>IF(ISERROR(VLOOKUP(C75,'Capacidad Financiera'!$B$12:$X$62720,2,0)),"",VLOOKUP(C75,'Capacidad Financiera'!$B$12:$X$3580,2,0))</f>
        <v>CONSORCIO SAN JUAN</v>
      </c>
      <c r="E75" s="278"/>
      <c r="G75" s="246"/>
      <c r="H75" s="247"/>
      <c r="I75" s="229"/>
      <c r="J75" s="248"/>
    </row>
    <row r="76" spans="3:10" ht="25.5" x14ac:dyDescent="0.2">
      <c r="C76" s="139">
        <f>+'Capacidad Financiera'!B79</f>
        <v>7.1</v>
      </c>
      <c r="D76" s="206" t="str">
        <f>IF(ISERROR(VLOOKUP(C76,'Capacidad Financiera'!$B$12:$X$62720,2,0)),"",VLOOKUP(C76,'Capacidad Financiera'!$B$12:$X$3580,2,0))</f>
        <v>ESTYMA ESTUDIOS Y MANEJOS SOCIEDAD ANONIMA</v>
      </c>
      <c r="E76" s="301">
        <v>117234765491</v>
      </c>
    </row>
    <row r="77" spans="3:10" ht="25.5" x14ac:dyDescent="0.2">
      <c r="C77" s="139">
        <f>+'Capacidad Financiera'!B80</f>
        <v>7.1999999999999993</v>
      </c>
      <c r="D77" s="206" t="str">
        <f>IF(ISERROR(VLOOKUP(C77,'Capacidad Financiera'!$B$12:$X$62720,2,0)),"",VLOOKUP(C77,'Capacidad Financiera'!$B$12:$X$3580,2,0))</f>
        <v>LATINOAMERICANA DE CONSTRUCCIONES S.A</v>
      </c>
      <c r="E77" s="301">
        <v>244921084000</v>
      </c>
    </row>
    <row r="78" spans="3:10" x14ac:dyDescent="0.2">
      <c r="C78" s="139">
        <f>+'Capacidad Financiera'!B81</f>
        <v>7.2999999999999989</v>
      </c>
      <c r="D78" s="206" t="str">
        <f>IF(ISERROR(VLOOKUP(C78,'Capacidad Financiera'!$B$12:$X$62720,2,0)),"",VLOOKUP(C78,'Capacidad Financiera'!$B$12:$X$3580,2,0))</f>
        <v>PUENTES Y TORONES SAS</v>
      </c>
      <c r="E78" s="301">
        <v>37028960146</v>
      </c>
    </row>
    <row r="79" spans="3:10" x14ac:dyDescent="0.2">
      <c r="C79" s="139" t="str">
        <f>+'Capacidad Financiera'!B82</f>
        <v/>
      </c>
      <c r="D79" s="206">
        <f>IF(ISERROR(VLOOKUP(C79,'Capacidad Financiera'!$B$12:$X$62720,2,0)),"",VLOOKUP(C79,'Capacidad Financiera'!$B$12:$X$3580,2,0))</f>
        <v>0</v>
      </c>
      <c r="E79" s="301"/>
    </row>
    <row r="80" spans="3:10" x14ac:dyDescent="0.2">
      <c r="C80" s="139" t="str">
        <f>+'Capacidad Financiera'!B83</f>
        <v/>
      </c>
      <c r="D80" s="206">
        <f>IF(ISERROR(VLOOKUP(C80,'Capacidad Financiera'!$B$12:$X$62720,2,0)),"",VLOOKUP(C80,'Capacidad Financiera'!$B$12:$X$3580,2,0))</f>
        <v>0</v>
      </c>
      <c r="E80" s="301"/>
    </row>
    <row r="81" spans="3:10" x14ac:dyDescent="0.2">
      <c r="C81" s="139" t="str">
        <f>+'Capacidad Financiera'!B84</f>
        <v/>
      </c>
      <c r="D81" s="206">
        <f>IF(ISERROR(VLOOKUP(C81,'Capacidad Financiera'!$B$12:$X$62720,2,0)),"",VLOOKUP(C81,'Capacidad Financiera'!$B$12:$X$3580,2,0))</f>
        <v>0</v>
      </c>
      <c r="E81" s="301"/>
    </row>
    <row r="82" spans="3:10" x14ac:dyDescent="0.2">
      <c r="C82" s="139" t="str">
        <f>+'Capacidad Financiera'!B85</f>
        <v/>
      </c>
      <c r="D82" s="206">
        <f>IF(ISERROR(VLOOKUP(C82,'Capacidad Financiera'!$B$12:$X$62720,2,0)),"",VLOOKUP(C82,'Capacidad Financiera'!$B$12:$X$3580,2,0))</f>
        <v>0</v>
      </c>
      <c r="E82" s="301"/>
    </row>
    <row r="83" spans="3:10" x14ac:dyDescent="0.2">
      <c r="C83" s="139" t="str">
        <f>+'Capacidad Financiera'!B86</f>
        <v/>
      </c>
      <c r="D83" s="206">
        <f>IF(ISERROR(VLOOKUP(C83,'Capacidad Financiera'!$B$12:$X$62720,2,0)),"",VLOOKUP(C83,'Capacidad Financiera'!$B$12:$X$3580,2,0))</f>
        <v>0</v>
      </c>
      <c r="E83" s="301"/>
    </row>
    <row r="84" spans="3:10" x14ac:dyDescent="0.2">
      <c r="C84" s="139" t="str">
        <f>+'Capacidad Financiera'!B87</f>
        <v/>
      </c>
      <c r="D84" s="206">
        <f>IF(ISERROR(VLOOKUP(C84,'Capacidad Financiera'!$B$12:$X$62720,2,0)),"",VLOOKUP(C84,'Capacidad Financiera'!$B$12:$X$3580,2,0))</f>
        <v>0</v>
      </c>
      <c r="E84" s="301"/>
    </row>
    <row r="85" spans="3:10" ht="13.5" thickBot="1" x14ac:dyDescent="0.25">
      <c r="C85" s="141" t="str">
        <f>+'Capacidad Financiera'!B88</f>
        <v/>
      </c>
      <c r="D85" s="142">
        <f>IF(ISERROR(VLOOKUP(C85,'Capacidad Financiera'!$B$12:$X$62720,2,0)),"",VLOOKUP(C85,'Capacidad Financiera'!$B$12:$X$3580,2,0))</f>
        <v>0</v>
      </c>
      <c r="E85" s="302"/>
    </row>
    <row r="86" spans="3:10" x14ac:dyDescent="0.2">
      <c r="C86" s="133">
        <f>+'Capacidad Financiera'!B89</f>
        <v>8</v>
      </c>
      <c r="D86" s="134" t="str">
        <f>IF(ISERROR(VLOOKUP(C86,'Capacidad Financiera'!$B$12:$X$62720,2,0)),"",VLOOKUP(C86,'Capacidad Financiera'!$B$12:$X$3580,2,0))</f>
        <v>CONSORCIO LAS LAJAS</v>
      </c>
      <c r="E86" s="278"/>
      <c r="G86" s="246"/>
      <c r="H86" s="247"/>
      <c r="I86" s="229"/>
      <c r="J86" s="248"/>
    </row>
    <row r="87" spans="3:10" x14ac:dyDescent="0.2">
      <c r="C87" s="139">
        <f>+'Capacidad Financiera'!B90</f>
        <v>8.1</v>
      </c>
      <c r="D87" s="206" t="str">
        <f>IF(ISERROR(VLOOKUP(C87,'Capacidad Financiera'!$B$12:$X$62720,2,0)),"",VLOOKUP(C87,'Capacidad Financiera'!$B$12:$X$3580,2,0))</f>
        <v>INSOLUX DE MEXICO S.A. DE C.V</v>
      </c>
      <c r="E87" s="301">
        <f>+Hoja5!E13</f>
        <v>193416133064.84387</v>
      </c>
    </row>
    <row r="88" spans="3:10" x14ac:dyDescent="0.2">
      <c r="C88" s="139">
        <f>+'Capacidad Financiera'!B91</f>
        <v>8.1999999999999993</v>
      </c>
      <c r="D88" s="206" t="str">
        <f>IF(ISERROR(VLOOKUP(C88,'Capacidad Financiera'!$B$12:$X$62720,2,0)),"",VLOOKUP(C88,'Capacidad Financiera'!$B$12:$X$3580,2,0))</f>
        <v>ALCA INGENIERIA SAS</v>
      </c>
      <c r="E88" s="301">
        <v>44276625386</v>
      </c>
    </row>
    <row r="89" spans="3:10" x14ac:dyDescent="0.2">
      <c r="C89" s="139">
        <f>+'Capacidad Financiera'!B92</f>
        <v>8.2999999999999989</v>
      </c>
      <c r="D89" s="206" t="str">
        <f>IF(ISERROR(VLOOKUP(C89,'Capacidad Financiera'!$B$12:$X$62720,2,0)),"",VLOOKUP(C89,'Capacidad Financiera'!$B$12:$X$3580,2,0))</f>
        <v>INFERCAL S.A</v>
      </c>
      <c r="E89" s="301">
        <v>36262313593</v>
      </c>
    </row>
    <row r="90" spans="3:10" ht="25.5" x14ac:dyDescent="0.2">
      <c r="C90" s="139">
        <f>+'Capacidad Financiera'!B93</f>
        <v>8.3999999999999986</v>
      </c>
      <c r="D90" s="206" t="str">
        <f>IF(ISERROR(VLOOKUP(C90,'Capacidad Financiera'!$B$12:$X$62720,2,0)),"",VLOOKUP(C90,'Capacidad Financiera'!$B$12:$X$3580,2,0))</f>
        <v>CONSTRUVIAS DE COLOMBIA S.A-CONSTRUVICOL</v>
      </c>
      <c r="E90" s="301">
        <v>133163316661</v>
      </c>
    </row>
    <row r="91" spans="3:10" x14ac:dyDescent="0.2">
      <c r="C91" s="139" t="str">
        <f>+'Capacidad Financiera'!B94</f>
        <v/>
      </c>
      <c r="D91" s="206">
        <f>IF(ISERROR(VLOOKUP(C91,'Capacidad Financiera'!$B$12:$X$62720,2,0)),"",VLOOKUP(C91,'Capacidad Financiera'!$B$12:$X$3580,2,0))</f>
        <v>0</v>
      </c>
      <c r="E91" s="301"/>
    </row>
    <row r="92" spans="3:10" x14ac:dyDescent="0.2">
      <c r="C92" s="139" t="str">
        <f>+'Capacidad Financiera'!B95</f>
        <v/>
      </c>
      <c r="D92" s="206">
        <f>IF(ISERROR(VLOOKUP(C92,'Capacidad Financiera'!$B$12:$X$62720,2,0)),"",VLOOKUP(C92,'Capacidad Financiera'!$B$12:$X$3580,2,0))</f>
        <v>0</v>
      </c>
      <c r="E92" s="301"/>
    </row>
    <row r="93" spans="3:10" x14ac:dyDescent="0.2">
      <c r="C93" s="139" t="str">
        <f>+'Capacidad Financiera'!B96</f>
        <v/>
      </c>
      <c r="D93" s="206">
        <f>IF(ISERROR(VLOOKUP(C93,'Capacidad Financiera'!$B$12:$X$62720,2,0)),"",VLOOKUP(C93,'Capacidad Financiera'!$B$12:$X$3580,2,0))</f>
        <v>0</v>
      </c>
      <c r="E93" s="301"/>
    </row>
    <row r="94" spans="3:10" x14ac:dyDescent="0.2">
      <c r="C94" s="139" t="str">
        <f>+'Capacidad Financiera'!B97</f>
        <v/>
      </c>
      <c r="D94" s="206">
        <f>IF(ISERROR(VLOOKUP(C94,'Capacidad Financiera'!$B$12:$X$62720,2,0)),"",VLOOKUP(C94,'Capacidad Financiera'!$B$12:$X$3580,2,0))</f>
        <v>0</v>
      </c>
      <c r="E94" s="301"/>
    </row>
    <row r="95" spans="3:10" x14ac:dyDescent="0.2">
      <c r="C95" s="139" t="str">
        <f>+'Capacidad Financiera'!B98</f>
        <v/>
      </c>
      <c r="D95" s="206">
        <f>IF(ISERROR(VLOOKUP(C95,'Capacidad Financiera'!$B$12:$X$62720,2,0)),"",VLOOKUP(C95,'Capacidad Financiera'!$B$12:$X$3580,2,0))</f>
        <v>0</v>
      </c>
      <c r="E95" s="301"/>
    </row>
    <row r="96" spans="3:10" ht="13.5" thickBot="1" x14ac:dyDescent="0.25">
      <c r="C96" s="141" t="str">
        <f>+'Capacidad Financiera'!B99</f>
        <v/>
      </c>
      <c r="D96" s="142">
        <f>IF(ISERROR(VLOOKUP(C96,'Capacidad Financiera'!$B$12:$X$62720,2,0)),"",VLOOKUP(C96,'Capacidad Financiera'!$B$12:$X$3580,2,0))</f>
        <v>0</v>
      </c>
      <c r="E96" s="302"/>
    </row>
    <row r="97" spans="3:10" x14ac:dyDescent="0.2">
      <c r="C97" s="133">
        <f>+'Capacidad Financiera'!B100</f>
        <v>9</v>
      </c>
      <c r="D97" s="134" t="str">
        <f>IF(ISERROR(VLOOKUP(C97,'Capacidad Financiera'!$B$12:$X$62720,2,0)),"",VLOOKUP(C97,'Capacidad Financiera'!$B$12:$X$3580,2,0))</f>
        <v xml:space="preserve"> CONSORCIO RIO MATAJE 2014</v>
      </c>
      <c r="E97" s="278"/>
      <c r="G97" s="246"/>
      <c r="H97" s="247"/>
      <c r="I97" s="229"/>
      <c r="J97" s="248"/>
    </row>
    <row r="98" spans="3:10" x14ac:dyDescent="0.2">
      <c r="C98" s="139">
        <f>+'Capacidad Financiera'!B101</f>
        <v>9.1</v>
      </c>
      <c r="D98" s="206" t="str">
        <f>IF(ISERROR(VLOOKUP(C98,'Capacidad Financiera'!$B$12:$X$62720,2,0)),"",VLOOKUP(C98,'Capacidad Financiera'!$B$12:$X$3580,2,0))</f>
        <v>CONSTRUCIONES CIVILES S.A</v>
      </c>
      <c r="E98" s="301">
        <v>266344241000</v>
      </c>
    </row>
    <row r="99" spans="3:10" x14ac:dyDescent="0.2">
      <c r="C99" s="139">
        <f>+'Capacidad Financiera'!B102</f>
        <v>9.1999999999999993</v>
      </c>
      <c r="D99" s="206" t="str">
        <f>IF(ISERROR(VLOOKUP(C99,'Capacidad Financiera'!$B$12:$X$62720,2,0)),"",VLOOKUP(C99,'Capacidad Financiera'!$B$12:$X$3580,2,0))</f>
        <v>ARQUITECTURAS Y CONCRETOS SAS</v>
      </c>
      <c r="E99" s="301">
        <v>102261552224</v>
      </c>
    </row>
    <row r="100" spans="3:10" x14ac:dyDescent="0.2">
      <c r="C100" s="139">
        <f>+'Capacidad Financiera'!B103</f>
        <v>9.2999999999999989</v>
      </c>
      <c r="D100" s="206" t="str">
        <f>IF(ISERROR(VLOOKUP(C100,'Capacidad Financiera'!$B$12:$X$62720,2,0)),"",VLOOKUP(C100,'Capacidad Financiera'!$B$12:$X$3580,2,0))</f>
        <v>SAINC INGENIEROS CONSTRUCTORES S.A</v>
      </c>
      <c r="E100" s="301">
        <v>244115866324</v>
      </c>
    </row>
    <row r="101" spans="3:10" x14ac:dyDescent="0.2">
      <c r="C101" s="139">
        <f>+'Capacidad Financiera'!B104</f>
        <v>9.3999999999999986</v>
      </c>
      <c r="D101" s="206" t="str">
        <f>IF(ISERROR(VLOOKUP(C101,'Capacidad Financiera'!$B$12:$X$62720,2,0)),"",VLOOKUP(C101,'Capacidad Financiera'!$B$12:$X$3580,2,0))</f>
        <v>CONCRETOS Y ASFALTOS S.A</v>
      </c>
      <c r="E101" s="301">
        <v>76779333604</v>
      </c>
    </row>
    <row r="102" spans="3:10" ht="25.5" x14ac:dyDescent="0.2">
      <c r="C102" s="139">
        <f>+'Capacidad Financiera'!B105</f>
        <v>9.4999999999999982</v>
      </c>
      <c r="D102" s="206" t="str">
        <f>IF(ISERROR(VLOOKUP(C102,'Capacidad Financiera'!$B$12:$X$62720,2,0)),"",VLOOKUP(C102,'Capacidad Financiera'!$B$12:$X$3580,2,0))</f>
        <v>PROMOTORA NACIONAL DE COPNSTRUCIONES SAS-PRONACON</v>
      </c>
      <c r="E102" s="301">
        <v>1524150238</v>
      </c>
    </row>
    <row r="103" spans="3:10" x14ac:dyDescent="0.2">
      <c r="C103" s="139" t="str">
        <f>+'Capacidad Financiera'!B106</f>
        <v/>
      </c>
      <c r="D103" s="206">
        <f>IF(ISERROR(VLOOKUP(C103,'Capacidad Financiera'!$B$12:$X$62720,2,0)),"",VLOOKUP(C103,'Capacidad Financiera'!$B$12:$X$3580,2,0))</f>
        <v>0</v>
      </c>
      <c r="E103" s="301"/>
    </row>
    <row r="104" spans="3:10" x14ac:dyDescent="0.2">
      <c r="C104" s="139" t="str">
        <f>+'Capacidad Financiera'!B107</f>
        <v/>
      </c>
      <c r="D104" s="206">
        <f>IF(ISERROR(VLOOKUP(C104,'Capacidad Financiera'!$B$12:$X$62720,2,0)),"",VLOOKUP(C104,'Capacidad Financiera'!$B$12:$X$3580,2,0))</f>
        <v>0</v>
      </c>
      <c r="E104" s="301"/>
    </row>
    <row r="105" spans="3:10" x14ac:dyDescent="0.2">
      <c r="C105" s="139" t="str">
        <f>+'Capacidad Financiera'!B108</f>
        <v/>
      </c>
      <c r="D105" s="206">
        <f>IF(ISERROR(VLOOKUP(C105,'Capacidad Financiera'!$B$12:$X$62720,2,0)),"",VLOOKUP(C105,'Capacidad Financiera'!$B$12:$X$3580,2,0))</f>
        <v>0</v>
      </c>
      <c r="E105" s="301"/>
    </row>
    <row r="106" spans="3:10" x14ac:dyDescent="0.2">
      <c r="C106" s="139" t="str">
        <f>+'Capacidad Financiera'!B109</f>
        <v/>
      </c>
      <c r="D106" s="206">
        <f>IF(ISERROR(VLOOKUP(C106,'Capacidad Financiera'!$B$12:$X$62720,2,0)),"",VLOOKUP(C106,'Capacidad Financiera'!$B$12:$X$3580,2,0))</f>
        <v>0</v>
      </c>
      <c r="E106" s="301"/>
    </row>
    <row r="107" spans="3:10" ht="13.5" thickBot="1" x14ac:dyDescent="0.25">
      <c r="C107" s="141" t="str">
        <f>+'Capacidad Financiera'!B110</f>
        <v/>
      </c>
      <c r="D107" s="142">
        <f>IF(ISERROR(VLOOKUP(C107,'Capacidad Financiera'!$B$12:$X$62720,2,0)),"",VLOOKUP(C107,'Capacidad Financiera'!$B$12:$X$3580,2,0))</f>
        <v>0</v>
      </c>
      <c r="E107" s="302"/>
    </row>
    <row r="108" spans="3:10" x14ac:dyDescent="0.2">
      <c r="C108" s="133">
        <f>+'Capacidad Financiera'!B111</f>
        <v>10</v>
      </c>
      <c r="D108" s="134" t="str">
        <f>IF(ISERROR(VLOOKUP(C108,'Capacidad Financiera'!$B$12:$X$62720,2,0)),"",VLOOKUP(C108,'Capacidad Financiera'!$B$12:$X$3580,2,0))</f>
        <v>CONSORCIO ERM</v>
      </c>
      <c r="E108" s="278"/>
      <c r="G108" s="246"/>
      <c r="H108" s="247"/>
      <c r="I108" s="229"/>
      <c r="J108" s="248"/>
    </row>
    <row r="109" spans="3:10" x14ac:dyDescent="0.2">
      <c r="C109" s="139">
        <f>+'Capacidad Financiera'!B112</f>
        <v>10.1</v>
      </c>
      <c r="D109" s="206" t="str">
        <f>IF(ISERROR(VLOOKUP(C109,'Capacidad Financiera'!$B$12:$X$62720,2,0)),"",VLOOKUP(C109,'Capacidad Financiera'!$B$12:$X$3580,2,0))</f>
        <v>INGENIERIA DE VIAS S.A</v>
      </c>
      <c r="E109" s="301">
        <v>229015894618</v>
      </c>
    </row>
    <row r="110" spans="3:10" x14ac:dyDescent="0.2">
      <c r="C110" s="139">
        <f>+'Capacidad Financiera'!B113</f>
        <v>10.199999999999999</v>
      </c>
      <c r="D110" s="206" t="str">
        <f>IF(ISERROR(VLOOKUP(C110,'Capacidad Financiera'!$B$12:$X$62720,2,0)),"",VLOOKUP(C110,'Capacidad Financiera'!$B$12:$X$3580,2,0))</f>
        <v>CONCREARMADO LTDA</v>
      </c>
      <c r="E110" s="301">
        <v>13685192530</v>
      </c>
    </row>
    <row r="111" spans="3:10" x14ac:dyDescent="0.2">
      <c r="C111" s="139" t="str">
        <f>+'Capacidad Financiera'!B114</f>
        <v/>
      </c>
      <c r="D111" s="206">
        <f>IF(ISERROR(VLOOKUP(C111,'Capacidad Financiera'!$B$12:$X$62720,2,0)),"",VLOOKUP(C111,'Capacidad Financiera'!$B$12:$X$3580,2,0))</f>
        <v>0</v>
      </c>
      <c r="E111" s="301"/>
    </row>
    <row r="112" spans="3:10" x14ac:dyDescent="0.2">
      <c r="C112" s="139" t="str">
        <f>+'Capacidad Financiera'!B115</f>
        <v/>
      </c>
      <c r="D112" s="206">
        <f>IF(ISERROR(VLOOKUP(C112,'Capacidad Financiera'!$B$12:$X$62720,2,0)),"",VLOOKUP(C112,'Capacidad Financiera'!$B$12:$X$3580,2,0))</f>
        <v>0</v>
      </c>
      <c r="E112" s="301"/>
    </row>
    <row r="113" spans="3:5" x14ac:dyDescent="0.2">
      <c r="C113" s="139" t="str">
        <f>+'Capacidad Financiera'!B116</f>
        <v/>
      </c>
      <c r="D113" s="206">
        <f>IF(ISERROR(VLOOKUP(C113,'Capacidad Financiera'!$B$12:$X$62720,2,0)),"",VLOOKUP(C113,'Capacidad Financiera'!$B$12:$X$3580,2,0))</f>
        <v>0</v>
      </c>
      <c r="E113" s="301"/>
    </row>
    <row r="114" spans="3:5" x14ac:dyDescent="0.2">
      <c r="C114" s="139" t="str">
        <f>+'Capacidad Financiera'!B117</f>
        <v/>
      </c>
      <c r="D114" s="206">
        <f>IF(ISERROR(VLOOKUP(C114,'Capacidad Financiera'!$B$12:$X$62720,2,0)),"",VLOOKUP(C114,'Capacidad Financiera'!$B$12:$X$3580,2,0))</f>
        <v>0</v>
      </c>
      <c r="E114" s="301"/>
    </row>
    <row r="115" spans="3:5" x14ac:dyDescent="0.2">
      <c r="C115" s="139" t="str">
        <f>+'Capacidad Financiera'!B118</f>
        <v/>
      </c>
      <c r="D115" s="206">
        <f>IF(ISERROR(VLOOKUP(C115,'Capacidad Financiera'!$B$12:$X$62720,2,0)),"",VLOOKUP(C115,'Capacidad Financiera'!$B$12:$X$3580,2,0))</f>
        <v>0</v>
      </c>
      <c r="E115" s="301"/>
    </row>
    <row r="116" spans="3:5" x14ac:dyDescent="0.2">
      <c r="C116" s="139" t="str">
        <f>+'Capacidad Financiera'!B119</f>
        <v/>
      </c>
      <c r="D116" s="206">
        <f>IF(ISERROR(VLOOKUP(C116,'Capacidad Financiera'!$B$12:$X$62720,2,0)),"",VLOOKUP(C116,'Capacidad Financiera'!$B$12:$X$3580,2,0))</f>
        <v>0</v>
      </c>
      <c r="E116" s="301"/>
    </row>
    <row r="117" spans="3:5" x14ac:dyDescent="0.2">
      <c r="C117" s="139" t="str">
        <f>+'Capacidad Financiera'!B120</f>
        <v/>
      </c>
      <c r="D117" s="206">
        <f>IF(ISERROR(VLOOKUP(C117,'Capacidad Financiera'!$B$12:$X$62720,2,0)),"",VLOOKUP(C117,'Capacidad Financiera'!$B$12:$X$3580,2,0))</f>
        <v>0</v>
      </c>
      <c r="E117" s="301"/>
    </row>
    <row r="118" spans="3:5" ht="13.5" thickBot="1" x14ac:dyDescent="0.25">
      <c r="C118" s="141" t="str">
        <f>+'Capacidad Financiera'!B121</f>
        <v/>
      </c>
      <c r="D118" s="142">
        <f>IF(ISERROR(VLOOKUP(C118,'Capacidad Financiera'!$B$12:$X$62720,2,0)),"",VLOOKUP(C118,'Capacidad Financiera'!$B$12:$X$3580,2,0))</f>
        <v>0</v>
      </c>
      <c r="E118" s="302"/>
    </row>
  </sheetData>
  <sheetProtection formatCells="0" formatColumns="0" formatRows="0" insertColumns="0" insertRows="0" insertHyperlinks="0" deleteColumns="0" deleteRows="0" sort="0" autoFilter="0" pivotTables="0"/>
  <mergeCells count="6">
    <mergeCell ref="C2:E2"/>
    <mergeCell ref="C3:E3"/>
    <mergeCell ref="C4:E4"/>
    <mergeCell ref="C5:E5"/>
    <mergeCell ref="C7:C8"/>
    <mergeCell ref="D7:D8"/>
  </mergeCells>
  <conditionalFormatting sqref="D9:D19 D6:E6">
    <cfRule type="cellIs" dxfId="203" priority="53" stopIfTrue="1" operator="equal">
      <formula>"NO ADMISIBLE"</formula>
    </cfRule>
  </conditionalFormatting>
  <conditionalFormatting sqref="E10">
    <cfRule type="expression" dxfId="202" priority="47" stopIfTrue="1">
      <formula>IF($B2-INT($B2)&gt;0,TRUE,FALSE)</formula>
    </cfRule>
  </conditionalFormatting>
  <conditionalFormatting sqref="E9">
    <cfRule type="expression" dxfId="201" priority="54" stopIfTrue="1">
      <formula>IF(#REF!-INT(#REF!)&gt;0,TRUE,FALSE)</formula>
    </cfRule>
  </conditionalFormatting>
  <conditionalFormatting sqref="E11:E19">
    <cfRule type="expression" dxfId="200" priority="37" stopIfTrue="1">
      <formula>IF($B3-INT($B3)&gt;0,TRUE,FALSE)</formula>
    </cfRule>
  </conditionalFormatting>
  <conditionalFormatting sqref="D20:D30">
    <cfRule type="cellIs" dxfId="199" priority="36" stopIfTrue="1" operator="equal">
      <formula>"NO ADMISIBLE"</formula>
    </cfRule>
  </conditionalFormatting>
  <conditionalFormatting sqref="E21">
    <cfRule type="expression" dxfId="198" priority="35" stopIfTrue="1">
      <formula>IF($B13-INT($B13)&gt;0,TRUE,FALSE)</formula>
    </cfRule>
  </conditionalFormatting>
  <conditionalFormatting sqref="E20">
    <cfRule type="expression" dxfId="197" priority="34" stopIfTrue="1">
      <formula>IF(#REF!-INT(#REF!)&gt;0,TRUE,FALSE)</formula>
    </cfRule>
  </conditionalFormatting>
  <conditionalFormatting sqref="E22:E30">
    <cfRule type="expression" dxfId="196" priority="33" stopIfTrue="1">
      <formula>IF($B14-INT($B14)&gt;0,TRUE,FALSE)</formula>
    </cfRule>
  </conditionalFormatting>
  <conditionalFormatting sqref="D31:D41">
    <cfRule type="cellIs" dxfId="195" priority="32" stopIfTrue="1" operator="equal">
      <formula>"NO ADMISIBLE"</formula>
    </cfRule>
  </conditionalFormatting>
  <conditionalFormatting sqref="E32">
    <cfRule type="expression" dxfId="194" priority="31" stopIfTrue="1">
      <formula>IF($B24-INT($B24)&gt;0,TRUE,FALSE)</formula>
    </cfRule>
  </conditionalFormatting>
  <conditionalFormatting sqref="E31">
    <cfRule type="expression" dxfId="193" priority="30" stopIfTrue="1">
      <formula>IF(#REF!-INT(#REF!)&gt;0,TRUE,FALSE)</formula>
    </cfRule>
  </conditionalFormatting>
  <conditionalFormatting sqref="E33:E41">
    <cfRule type="expression" dxfId="192" priority="29" stopIfTrue="1">
      <formula>IF($B25-INT($B25)&gt;0,TRUE,FALSE)</formula>
    </cfRule>
  </conditionalFormatting>
  <conditionalFormatting sqref="D42:D52">
    <cfRule type="cellIs" dxfId="191" priority="28" stopIfTrue="1" operator="equal">
      <formula>"NO ADMISIBLE"</formula>
    </cfRule>
  </conditionalFormatting>
  <conditionalFormatting sqref="E43">
    <cfRule type="expression" dxfId="190" priority="27" stopIfTrue="1">
      <formula>IF($B35-INT($B35)&gt;0,TRUE,FALSE)</formula>
    </cfRule>
  </conditionalFormatting>
  <conditionalFormatting sqref="E42">
    <cfRule type="expression" dxfId="189" priority="26" stopIfTrue="1">
      <formula>IF(#REF!-INT(#REF!)&gt;0,TRUE,FALSE)</formula>
    </cfRule>
  </conditionalFormatting>
  <conditionalFormatting sqref="E44:E52">
    <cfRule type="expression" dxfId="188" priority="25" stopIfTrue="1">
      <formula>IF($B36-INT($B36)&gt;0,TRUE,FALSE)</formula>
    </cfRule>
  </conditionalFormatting>
  <conditionalFormatting sqref="D53:D63">
    <cfRule type="cellIs" dxfId="187" priority="24" stopIfTrue="1" operator="equal">
      <formula>"NO ADMISIBLE"</formula>
    </cfRule>
  </conditionalFormatting>
  <conditionalFormatting sqref="E54">
    <cfRule type="expression" dxfId="186" priority="23" stopIfTrue="1">
      <formula>IF($B46-INT($B46)&gt;0,TRUE,FALSE)</formula>
    </cfRule>
  </conditionalFormatting>
  <conditionalFormatting sqref="E53">
    <cfRule type="expression" dxfId="185" priority="22" stopIfTrue="1">
      <formula>IF(#REF!-INT(#REF!)&gt;0,TRUE,FALSE)</formula>
    </cfRule>
  </conditionalFormatting>
  <conditionalFormatting sqref="E55:E63">
    <cfRule type="expression" dxfId="184" priority="21" stopIfTrue="1">
      <formula>IF($B47-INT($B47)&gt;0,TRUE,FALSE)</formula>
    </cfRule>
  </conditionalFormatting>
  <conditionalFormatting sqref="D64:D74">
    <cfRule type="cellIs" dxfId="183" priority="20" stopIfTrue="1" operator="equal">
      <formula>"NO ADMISIBLE"</formula>
    </cfRule>
  </conditionalFormatting>
  <conditionalFormatting sqref="E65">
    <cfRule type="expression" dxfId="182" priority="19" stopIfTrue="1">
      <formula>IF($B57-INT($B57)&gt;0,TRUE,FALSE)</formula>
    </cfRule>
  </conditionalFormatting>
  <conditionalFormatting sqref="E64">
    <cfRule type="expression" dxfId="181" priority="18" stopIfTrue="1">
      <formula>IF(#REF!-INT(#REF!)&gt;0,TRUE,FALSE)</formula>
    </cfRule>
  </conditionalFormatting>
  <conditionalFormatting sqref="E66:E74">
    <cfRule type="expression" dxfId="180" priority="17" stopIfTrue="1">
      <formula>IF($B58-INT($B58)&gt;0,TRUE,FALSE)</formula>
    </cfRule>
  </conditionalFormatting>
  <conditionalFormatting sqref="D75:D85">
    <cfRule type="cellIs" dxfId="179" priority="16" stopIfTrue="1" operator="equal">
      <formula>"NO ADMISIBLE"</formula>
    </cfRule>
  </conditionalFormatting>
  <conditionalFormatting sqref="E76">
    <cfRule type="expression" dxfId="178" priority="15" stopIfTrue="1">
      <formula>IF($B68-INT($B68)&gt;0,TRUE,FALSE)</formula>
    </cfRule>
  </conditionalFormatting>
  <conditionalFormatting sqref="E75">
    <cfRule type="expression" dxfId="177" priority="14" stopIfTrue="1">
      <formula>IF(#REF!-INT(#REF!)&gt;0,TRUE,FALSE)</formula>
    </cfRule>
  </conditionalFormatting>
  <conditionalFormatting sqref="E77:E85">
    <cfRule type="expression" dxfId="176" priority="13" stopIfTrue="1">
      <formula>IF($B69-INT($B69)&gt;0,TRUE,FALSE)</formula>
    </cfRule>
  </conditionalFormatting>
  <conditionalFormatting sqref="D86:D96">
    <cfRule type="cellIs" dxfId="175" priority="12" stopIfTrue="1" operator="equal">
      <formula>"NO ADMISIBLE"</formula>
    </cfRule>
  </conditionalFormatting>
  <conditionalFormatting sqref="E87">
    <cfRule type="expression" dxfId="174" priority="11" stopIfTrue="1">
      <formula>IF($B79-INT($B79)&gt;0,TRUE,FALSE)</formula>
    </cfRule>
  </conditionalFormatting>
  <conditionalFormatting sqref="E86">
    <cfRule type="expression" dxfId="173" priority="10" stopIfTrue="1">
      <formula>IF(#REF!-INT(#REF!)&gt;0,TRUE,FALSE)</formula>
    </cfRule>
  </conditionalFormatting>
  <conditionalFormatting sqref="E88:E96">
    <cfRule type="expression" dxfId="172" priority="9" stopIfTrue="1">
      <formula>IF($B80-INT($B80)&gt;0,TRUE,FALSE)</formula>
    </cfRule>
  </conditionalFormatting>
  <conditionalFormatting sqref="D97:D107">
    <cfRule type="cellIs" dxfId="171" priority="8" stopIfTrue="1" operator="equal">
      <formula>"NO ADMISIBLE"</formula>
    </cfRule>
  </conditionalFormatting>
  <conditionalFormatting sqref="E98">
    <cfRule type="expression" dxfId="170" priority="7" stopIfTrue="1">
      <formula>IF($B90-INT($B90)&gt;0,TRUE,FALSE)</formula>
    </cfRule>
  </conditionalFormatting>
  <conditionalFormatting sqref="E97">
    <cfRule type="expression" dxfId="169" priority="6" stopIfTrue="1">
      <formula>IF(#REF!-INT(#REF!)&gt;0,TRUE,FALSE)</formula>
    </cfRule>
  </conditionalFormatting>
  <conditionalFormatting sqref="E99:E107">
    <cfRule type="expression" dxfId="168" priority="5" stopIfTrue="1">
      <formula>IF($B91-INT($B91)&gt;0,TRUE,FALSE)</formula>
    </cfRule>
  </conditionalFormatting>
  <conditionalFormatting sqref="D108:D118">
    <cfRule type="cellIs" dxfId="167" priority="4" stopIfTrue="1" operator="equal">
      <formula>"NO ADMISIBLE"</formula>
    </cfRule>
  </conditionalFormatting>
  <conditionalFormatting sqref="E109">
    <cfRule type="expression" dxfId="166" priority="3" stopIfTrue="1">
      <formula>IF($B101-INT($B101)&gt;0,TRUE,FALSE)</formula>
    </cfRule>
  </conditionalFormatting>
  <conditionalFormatting sqref="E108">
    <cfRule type="expression" dxfId="165" priority="2" stopIfTrue="1">
      <formula>IF(#REF!-INT(#REF!)&gt;0,TRUE,FALSE)</formula>
    </cfRule>
  </conditionalFormatting>
  <conditionalFormatting sqref="E110:E118">
    <cfRule type="expression" dxfId="164" priority="1" stopIfTrue="1">
      <formula>IF($B102-INT($B102)&gt;0,TRUE,FALSE)</formula>
    </cfRule>
  </conditionalFormatting>
  <dataValidations count="1">
    <dataValidation type="list" allowBlank="1" showInputMessage="1" showErrorMessage="1" sqref="D9:D118 D6" xr:uid="{00000000-0002-0000-0A00-000000000000}">
      <formula1>prueba</formula1>
    </dataValidation>
  </dataValidations>
  <pageMargins left="0.75" right="0.75" top="1" bottom="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Button 1">
              <controlPr defaultSize="0" print="0" autoFill="0" autoPict="0" macro="[0]!MacroCapOrganizacion">
                <anchor moveWithCells="1" sizeWithCells="1">
                  <from>
                    <xdr:col>0</xdr:col>
                    <xdr:colOff>219075</xdr:colOff>
                    <xdr:row>2</xdr:row>
                    <xdr:rowOff>114300</xdr:rowOff>
                  </from>
                  <to>
                    <xdr:col>1</xdr:col>
                    <xdr:colOff>628650</xdr:colOff>
                    <xdr:row>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dimension ref="A2:X119"/>
  <sheetViews>
    <sheetView topLeftCell="C88" zoomScale="85" zoomScaleNormal="85" workbookViewId="0">
      <selection activeCell="J133" sqref="J133"/>
    </sheetView>
  </sheetViews>
  <sheetFormatPr baseColWidth="10" defaultRowHeight="12.75" x14ac:dyDescent="0.2"/>
  <cols>
    <col min="1" max="1" width="11.42578125" style="228" hidden="1" customWidth="1"/>
    <col min="2" max="2" width="11.28515625" style="228" hidden="1" customWidth="1"/>
    <col min="3" max="3" width="3.85546875" style="228" customWidth="1"/>
    <col min="4" max="4" width="27.85546875" style="228" customWidth="1"/>
    <col min="5" max="5" width="9" style="228" customWidth="1"/>
    <col min="6" max="6" width="3.85546875" style="228" customWidth="1"/>
    <col min="7" max="7" width="16.28515625" style="228" customWidth="1"/>
    <col min="8" max="8" width="15.5703125" style="228" customWidth="1"/>
    <col min="9" max="9" width="3.7109375" style="228" customWidth="1"/>
    <col min="10" max="10" width="15" style="228" customWidth="1"/>
    <col min="11" max="11" width="17.140625" style="214" customWidth="1"/>
    <col min="12" max="12" width="8.5703125" style="214" customWidth="1"/>
    <col min="13" max="13" width="8.85546875" style="214" hidden="1" customWidth="1"/>
    <col min="14" max="14" width="14.5703125" style="214" hidden="1" customWidth="1"/>
    <col min="15" max="15" width="8.28515625" style="214" customWidth="1"/>
    <col min="16" max="16" width="7.28515625" style="214" customWidth="1"/>
    <col min="17" max="17" width="17.42578125" style="214" customWidth="1"/>
    <col min="18" max="18" width="19.42578125" style="214" customWidth="1"/>
    <col min="19" max="19" width="16.140625" style="228" customWidth="1"/>
    <col min="20" max="20" width="11.42578125" style="228"/>
    <col min="21" max="21" width="13.85546875" style="244" customWidth="1"/>
    <col min="22" max="22" width="9.7109375" style="245" customWidth="1"/>
    <col min="23" max="23" width="12.5703125" style="228" customWidth="1"/>
    <col min="24" max="24" width="12.7109375" style="228" customWidth="1"/>
    <col min="25" max="16384" width="11.42578125" style="228"/>
  </cols>
  <sheetData>
    <row r="2" spans="3:24" s="234" customFormat="1" ht="20.25" customHeight="1" x14ac:dyDescent="0.2">
      <c r="C2" s="608" t="s">
        <v>210</v>
      </c>
      <c r="D2" s="608"/>
      <c r="E2" s="608"/>
      <c r="F2" s="608"/>
      <c r="G2" s="608"/>
      <c r="H2" s="608"/>
      <c r="I2" s="608"/>
      <c r="J2" s="608"/>
      <c r="K2" s="608"/>
      <c r="L2" s="608"/>
      <c r="M2" s="608"/>
      <c r="N2" s="608"/>
      <c r="O2" s="608"/>
      <c r="P2" s="608"/>
      <c r="Q2" s="608"/>
      <c r="R2" s="608"/>
      <c r="S2" s="608"/>
      <c r="U2" s="235"/>
      <c r="V2" s="236"/>
    </row>
    <row r="3" spans="3:24" s="234" customFormat="1" ht="18" customHeight="1" x14ac:dyDescent="0.2">
      <c r="C3" s="609" t="s">
        <v>224</v>
      </c>
      <c r="D3" s="609"/>
      <c r="E3" s="609"/>
      <c r="F3" s="609"/>
      <c r="G3" s="609"/>
      <c r="H3" s="609"/>
      <c r="I3" s="609"/>
      <c r="J3" s="609"/>
      <c r="K3" s="609"/>
      <c r="L3" s="609"/>
      <c r="M3" s="609"/>
      <c r="N3" s="609"/>
      <c r="O3" s="609"/>
      <c r="P3" s="609"/>
      <c r="Q3" s="609"/>
      <c r="R3" s="609"/>
      <c r="S3" s="609"/>
      <c r="U3" s="235"/>
      <c r="V3" s="236"/>
    </row>
    <row r="4" spans="3:24" s="234" customFormat="1" ht="13.5" customHeight="1" x14ac:dyDescent="0.2">
      <c r="C4" s="610" t="s">
        <v>253</v>
      </c>
      <c r="D4" s="610"/>
      <c r="E4" s="610"/>
      <c r="F4" s="610"/>
      <c r="G4" s="610"/>
      <c r="H4" s="610"/>
      <c r="I4" s="610"/>
      <c r="J4" s="610"/>
      <c r="K4" s="610"/>
      <c r="L4" s="610"/>
      <c r="M4" s="610"/>
      <c r="N4" s="610"/>
      <c r="O4" s="610"/>
      <c r="P4" s="610"/>
      <c r="Q4" s="610"/>
      <c r="R4" s="610"/>
      <c r="S4" s="610"/>
      <c r="U4" s="235"/>
      <c r="V4" s="236"/>
    </row>
    <row r="5" spans="3:24" s="234" customFormat="1" ht="13.5" customHeight="1" x14ac:dyDescent="0.2">
      <c r="C5" s="610" t="s">
        <v>211</v>
      </c>
      <c r="D5" s="610"/>
      <c r="E5" s="610"/>
      <c r="F5" s="610"/>
      <c r="G5" s="610"/>
      <c r="H5" s="610"/>
      <c r="I5" s="610"/>
      <c r="J5" s="610"/>
      <c r="K5" s="610"/>
      <c r="L5" s="610"/>
      <c r="M5" s="610"/>
      <c r="N5" s="610"/>
      <c r="O5" s="610"/>
      <c r="P5" s="610"/>
      <c r="Q5" s="610"/>
      <c r="R5" s="610"/>
      <c r="S5" s="610"/>
      <c r="U5" s="235"/>
      <c r="V5" s="236"/>
    </row>
    <row r="6" spans="3:24" s="234" customFormat="1" ht="14.25" thickBot="1" x14ac:dyDescent="0.25">
      <c r="C6" s="237"/>
      <c r="D6" s="238"/>
      <c r="E6" s="239"/>
      <c r="F6" s="239"/>
      <c r="G6" s="240"/>
      <c r="H6" s="240"/>
      <c r="I6" s="240"/>
      <c r="J6" s="241"/>
      <c r="L6" s="242"/>
      <c r="M6" s="242"/>
      <c r="N6" s="242"/>
      <c r="O6" s="242"/>
      <c r="P6" s="242"/>
      <c r="Q6" s="242"/>
      <c r="R6" s="242"/>
      <c r="S6" s="243"/>
      <c r="U6" s="235"/>
      <c r="V6" s="236"/>
    </row>
    <row r="7" spans="3:24" ht="54" customHeight="1" x14ac:dyDescent="0.2">
      <c r="C7" s="621" t="s">
        <v>165</v>
      </c>
      <c r="D7" s="624" t="s">
        <v>164</v>
      </c>
      <c r="E7" s="114" t="s">
        <v>215</v>
      </c>
      <c r="F7" s="629" t="s">
        <v>171</v>
      </c>
      <c r="G7" s="114" t="s">
        <v>201</v>
      </c>
      <c r="H7" s="114" t="s">
        <v>202</v>
      </c>
      <c r="I7" s="632" t="s">
        <v>8</v>
      </c>
      <c r="J7" s="201" t="s">
        <v>203</v>
      </c>
      <c r="K7" s="114" t="s">
        <v>204</v>
      </c>
      <c r="L7" s="114" t="s">
        <v>205</v>
      </c>
      <c r="M7" s="594" t="s">
        <v>178</v>
      </c>
      <c r="N7" s="600" t="s">
        <v>179</v>
      </c>
      <c r="O7" s="114" t="s">
        <v>220</v>
      </c>
      <c r="P7" s="115" t="s">
        <v>206</v>
      </c>
      <c r="Q7" s="202" t="s">
        <v>242</v>
      </c>
      <c r="R7" s="205" t="s">
        <v>207</v>
      </c>
      <c r="S7" s="303" t="s">
        <v>243</v>
      </c>
    </row>
    <row r="8" spans="3:24" x14ac:dyDescent="0.2">
      <c r="C8" s="622"/>
      <c r="D8" s="625"/>
      <c r="E8" s="627" t="s">
        <v>9</v>
      </c>
      <c r="F8" s="630"/>
      <c r="G8" s="627" t="s">
        <v>10</v>
      </c>
      <c r="H8" s="627" t="s">
        <v>10</v>
      </c>
      <c r="I8" s="633"/>
      <c r="J8" s="637" t="s">
        <v>209</v>
      </c>
      <c r="K8" s="639" t="s">
        <v>241</v>
      </c>
      <c r="L8" s="639" t="s">
        <v>217</v>
      </c>
      <c r="M8" s="595"/>
      <c r="N8" s="580"/>
      <c r="O8" s="639" t="s">
        <v>217</v>
      </c>
      <c r="P8" s="639" t="s">
        <v>217</v>
      </c>
      <c r="Q8" s="639" t="s">
        <v>241</v>
      </c>
      <c r="R8" s="637" t="s">
        <v>208</v>
      </c>
      <c r="S8" s="635" t="s">
        <v>187</v>
      </c>
    </row>
    <row r="9" spans="3:24" ht="51" customHeight="1" thickBot="1" x14ac:dyDescent="0.25">
      <c r="C9" s="623"/>
      <c r="D9" s="626"/>
      <c r="E9" s="628"/>
      <c r="F9" s="631"/>
      <c r="G9" s="628"/>
      <c r="H9" s="628"/>
      <c r="I9" s="634"/>
      <c r="J9" s="638"/>
      <c r="K9" s="640"/>
      <c r="L9" s="640"/>
      <c r="M9" s="596"/>
      <c r="N9" s="601"/>
      <c r="O9" s="640"/>
      <c r="P9" s="640"/>
      <c r="Q9" s="640"/>
      <c r="R9" s="638"/>
      <c r="S9" s="636"/>
    </row>
    <row r="10" spans="3:24" x14ac:dyDescent="0.2">
      <c r="C10" s="133">
        <v>1</v>
      </c>
      <c r="D10" s="134" t="s">
        <v>491</v>
      </c>
      <c r="E10" s="135">
        <v>1</v>
      </c>
      <c r="F10" s="137">
        <v>1</v>
      </c>
      <c r="G10" s="136">
        <v>129250000000</v>
      </c>
      <c r="H10" s="136">
        <v>129250000</v>
      </c>
      <c r="I10" s="137">
        <v>29</v>
      </c>
      <c r="J10" s="134">
        <v>53429275862.06897</v>
      </c>
      <c r="K10" s="137"/>
      <c r="L10" s="134"/>
      <c r="M10" s="134"/>
      <c r="N10" s="134">
        <v>0</v>
      </c>
      <c r="O10" s="137" t="s">
        <v>507</v>
      </c>
      <c r="P10" s="134" t="s">
        <v>507</v>
      </c>
      <c r="Q10" s="203"/>
      <c r="R10" s="203">
        <v>21682646501.285831</v>
      </c>
      <c r="S10" s="138" t="s">
        <v>500</v>
      </c>
      <c r="U10" s="246"/>
      <c r="V10" s="247"/>
      <c r="W10" s="229"/>
      <c r="X10" s="248"/>
    </row>
    <row r="11" spans="3:24" ht="25.5" x14ac:dyDescent="0.2">
      <c r="C11" s="139">
        <v>1.1000000000000001</v>
      </c>
      <c r="D11" s="131" t="s">
        <v>248</v>
      </c>
      <c r="E11" s="116">
        <v>0.8</v>
      </c>
      <c r="F11" s="208"/>
      <c r="G11" s="255" t="s">
        <v>507</v>
      </c>
      <c r="H11" s="255" t="s">
        <v>507</v>
      </c>
      <c r="I11" s="208" t="s">
        <v>507</v>
      </c>
      <c r="J11" s="207" t="s">
        <v>507</v>
      </c>
      <c r="K11" s="304" t="s">
        <v>507</v>
      </c>
      <c r="L11" s="296">
        <v>120</v>
      </c>
      <c r="M11" s="296" t="s">
        <v>185</v>
      </c>
      <c r="N11" s="296" t="s">
        <v>507</v>
      </c>
      <c r="O11" s="296">
        <v>40</v>
      </c>
      <c r="P11" s="296">
        <v>35</v>
      </c>
      <c r="Q11" s="298">
        <v>163297137507.24585</v>
      </c>
      <c r="R11" s="204" t="s">
        <v>507</v>
      </c>
      <c r="S11" s="140"/>
    </row>
    <row r="12" spans="3:24" x14ac:dyDescent="0.2">
      <c r="C12" s="139">
        <v>1.2000000000000002</v>
      </c>
      <c r="D12" s="131" t="s">
        <v>249</v>
      </c>
      <c r="E12" s="116">
        <v>0.2</v>
      </c>
      <c r="F12" s="208"/>
      <c r="G12" s="255" t="s">
        <v>507</v>
      </c>
      <c r="H12" s="255" t="s">
        <v>507</v>
      </c>
      <c r="I12" s="208" t="s">
        <v>507</v>
      </c>
      <c r="J12" s="207" t="s">
        <v>507</v>
      </c>
      <c r="K12" s="304">
        <v>19463271823</v>
      </c>
      <c r="L12" s="296">
        <v>60</v>
      </c>
      <c r="M12" s="292" t="s">
        <v>185</v>
      </c>
      <c r="N12" s="292" t="s">
        <v>507</v>
      </c>
      <c r="O12" s="296">
        <v>20</v>
      </c>
      <c r="P12" s="296">
        <v>40</v>
      </c>
      <c r="Q12" s="298">
        <v>1673279686.3141656</v>
      </c>
      <c r="R12" s="204">
        <v>21682646501.285831</v>
      </c>
      <c r="S12" s="140"/>
    </row>
    <row r="13" spans="3:24" x14ac:dyDescent="0.2">
      <c r="C13" s="139" t="s">
        <v>507</v>
      </c>
      <c r="D13" s="131">
        <v>0</v>
      </c>
      <c r="E13" s="116">
        <v>0</v>
      </c>
      <c r="F13" s="208"/>
      <c r="G13" s="255">
        <v>196168771563</v>
      </c>
      <c r="H13" s="255">
        <v>240254359938</v>
      </c>
      <c r="I13" s="208" t="s">
        <v>507</v>
      </c>
      <c r="J13" s="207" t="s">
        <v>507</v>
      </c>
      <c r="K13" s="304" t="s">
        <v>261</v>
      </c>
      <c r="L13" s="296" t="s">
        <v>507</v>
      </c>
      <c r="M13" s="292">
        <v>0</v>
      </c>
      <c r="N13" s="292" t="s">
        <v>507</v>
      </c>
      <c r="O13" s="296" t="s">
        <v>507</v>
      </c>
      <c r="P13" s="296" t="s">
        <v>507</v>
      </c>
      <c r="Q13" s="298" t="s">
        <v>507</v>
      </c>
      <c r="R13" s="204" t="s">
        <v>507</v>
      </c>
      <c r="S13" s="140"/>
    </row>
    <row r="14" spans="3:24" x14ac:dyDescent="0.2">
      <c r="C14" s="139" t="s">
        <v>507</v>
      </c>
      <c r="D14" s="131">
        <v>0</v>
      </c>
      <c r="E14" s="116">
        <v>0</v>
      </c>
      <c r="F14" s="208">
        <v>0</v>
      </c>
      <c r="G14" s="255" t="s">
        <v>507</v>
      </c>
      <c r="H14" s="255" t="s">
        <v>507</v>
      </c>
      <c r="I14" s="208" t="s">
        <v>507</v>
      </c>
      <c r="J14" s="207" t="s">
        <v>507</v>
      </c>
      <c r="K14" s="304" t="s">
        <v>261</v>
      </c>
      <c r="L14" s="296" t="s">
        <v>507</v>
      </c>
      <c r="M14" s="292">
        <v>0</v>
      </c>
      <c r="N14" s="292" t="s">
        <v>507</v>
      </c>
      <c r="O14" s="296" t="s">
        <v>507</v>
      </c>
      <c r="P14" s="296" t="s">
        <v>507</v>
      </c>
      <c r="Q14" s="298" t="s">
        <v>507</v>
      </c>
      <c r="R14" s="204" t="s">
        <v>507</v>
      </c>
      <c r="S14" s="140"/>
    </row>
    <row r="15" spans="3:24" x14ac:dyDescent="0.2">
      <c r="C15" s="139" t="s">
        <v>507</v>
      </c>
      <c r="D15" s="131">
        <v>0</v>
      </c>
      <c r="E15" s="116">
        <v>0</v>
      </c>
      <c r="F15" s="208">
        <v>0</v>
      </c>
      <c r="G15" s="255" t="s">
        <v>507</v>
      </c>
      <c r="H15" s="255" t="s">
        <v>507</v>
      </c>
      <c r="I15" s="208" t="s">
        <v>507</v>
      </c>
      <c r="J15" s="207" t="s">
        <v>507</v>
      </c>
      <c r="K15" s="304" t="s">
        <v>261</v>
      </c>
      <c r="L15" s="296" t="s">
        <v>507</v>
      </c>
      <c r="M15" s="292">
        <v>0</v>
      </c>
      <c r="N15" s="292" t="s">
        <v>507</v>
      </c>
      <c r="O15" s="296" t="s">
        <v>507</v>
      </c>
      <c r="P15" s="296" t="s">
        <v>507</v>
      </c>
      <c r="Q15" s="298" t="s">
        <v>507</v>
      </c>
      <c r="R15" s="204" t="s">
        <v>185</v>
      </c>
      <c r="S15" s="140"/>
    </row>
    <row r="16" spans="3:24" x14ac:dyDescent="0.2">
      <c r="C16" s="139" t="s">
        <v>507</v>
      </c>
      <c r="D16" s="131">
        <v>0</v>
      </c>
      <c r="E16" s="116">
        <v>0</v>
      </c>
      <c r="F16" s="208">
        <v>0</v>
      </c>
      <c r="G16" s="255" t="s">
        <v>507</v>
      </c>
      <c r="H16" s="255" t="s">
        <v>507</v>
      </c>
      <c r="I16" s="208" t="s">
        <v>507</v>
      </c>
      <c r="J16" s="207" t="s">
        <v>507</v>
      </c>
      <c r="K16" s="304" t="s">
        <v>261</v>
      </c>
      <c r="L16" s="296" t="s">
        <v>507</v>
      </c>
      <c r="M16" s="292">
        <v>0</v>
      </c>
      <c r="N16" s="292" t="s">
        <v>507</v>
      </c>
      <c r="O16" s="296" t="s">
        <v>507</v>
      </c>
      <c r="P16" s="296" t="s">
        <v>507</v>
      </c>
      <c r="Q16" s="298" t="s">
        <v>507</v>
      </c>
      <c r="R16" s="204" t="s">
        <v>507</v>
      </c>
      <c r="S16" s="140"/>
    </row>
    <row r="17" spans="3:24" x14ac:dyDescent="0.2">
      <c r="C17" s="139" t="s">
        <v>507</v>
      </c>
      <c r="D17" s="131">
        <v>0</v>
      </c>
      <c r="E17" s="116">
        <v>0</v>
      </c>
      <c r="F17" s="208">
        <v>0</v>
      </c>
      <c r="G17" s="255" t="s">
        <v>507</v>
      </c>
      <c r="H17" s="255" t="s">
        <v>507</v>
      </c>
      <c r="I17" s="208" t="s">
        <v>507</v>
      </c>
      <c r="J17" s="207" t="s">
        <v>507</v>
      </c>
      <c r="K17" s="304" t="s">
        <v>261</v>
      </c>
      <c r="L17" s="296" t="s">
        <v>507</v>
      </c>
      <c r="M17" s="292">
        <v>0</v>
      </c>
      <c r="N17" s="292" t="s">
        <v>507</v>
      </c>
      <c r="O17" s="296" t="s">
        <v>507</v>
      </c>
      <c r="P17" s="296" t="s">
        <v>507</v>
      </c>
      <c r="Q17" s="298" t="s">
        <v>507</v>
      </c>
      <c r="R17" s="204" t="s">
        <v>507</v>
      </c>
      <c r="S17" s="140"/>
    </row>
    <row r="18" spans="3:24" x14ac:dyDescent="0.2">
      <c r="C18" s="139" t="s">
        <v>507</v>
      </c>
      <c r="D18" s="131">
        <v>0</v>
      </c>
      <c r="E18" s="116">
        <v>0</v>
      </c>
      <c r="F18" s="208">
        <v>0</v>
      </c>
      <c r="G18" s="255" t="s">
        <v>507</v>
      </c>
      <c r="H18" s="255" t="s">
        <v>507</v>
      </c>
      <c r="I18" s="208" t="s">
        <v>507</v>
      </c>
      <c r="J18" s="207" t="s">
        <v>507</v>
      </c>
      <c r="K18" s="304" t="s">
        <v>261</v>
      </c>
      <c r="L18" s="296" t="s">
        <v>507</v>
      </c>
      <c r="M18" s="292">
        <v>0</v>
      </c>
      <c r="N18" s="292" t="s">
        <v>507</v>
      </c>
      <c r="O18" s="296" t="s">
        <v>507</v>
      </c>
      <c r="P18" s="296" t="s">
        <v>507</v>
      </c>
      <c r="Q18" s="298" t="s">
        <v>507</v>
      </c>
      <c r="R18" s="204" t="s">
        <v>507</v>
      </c>
      <c r="S18" s="140"/>
    </row>
    <row r="19" spans="3:24" x14ac:dyDescent="0.2">
      <c r="C19" s="139" t="s">
        <v>507</v>
      </c>
      <c r="D19" s="131">
        <v>0</v>
      </c>
      <c r="E19" s="116">
        <v>0</v>
      </c>
      <c r="F19" s="208">
        <v>0</v>
      </c>
      <c r="G19" s="255" t="s">
        <v>507</v>
      </c>
      <c r="H19" s="255" t="s">
        <v>507</v>
      </c>
      <c r="I19" s="208" t="s">
        <v>507</v>
      </c>
      <c r="J19" s="207" t="s">
        <v>507</v>
      </c>
      <c r="K19" s="304" t="s">
        <v>261</v>
      </c>
      <c r="L19" s="296" t="s">
        <v>507</v>
      </c>
      <c r="M19" s="292">
        <v>0</v>
      </c>
      <c r="N19" s="292" t="s">
        <v>507</v>
      </c>
      <c r="O19" s="296" t="s">
        <v>507</v>
      </c>
      <c r="P19" s="296" t="s">
        <v>507</v>
      </c>
      <c r="Q19" s="298" t="s">
        <v>507</v>
      </c>
      <c r="R19" s="204" t="s">
        <v>507</v>
      </c>
      <c r="S19" s="140"/>
    </row>
    <row r="20" spans="3:24" ht="13.5" thickBot="1" x14ac:dyDescent="0.25">
      <c r="C20" s="141" t="s">
        <v>507</v>
      </c>
      <c r="D20" s="142">
        <v>0</v>
      </c>
      <c r="E20" s="143">
        <v>0</v>
      </c>
      <c r="F20" s="250">
        <v>0</v>
      </c>
      <c r="G20" s="256" t="s">
        <v>507</v>
      </c>
      <c r="H20" s="256" t="s">
        <v>507</v>
      </c>
      <c r="I20" s="250" t="s">
        <v>507</v>
      </c>
      <c r="J20" s="249" t="s">
        <v>507</v>
      </c>
      <c r="K20" s="299" t="s">
        <v>261</v>
      </c>
      <c r="L20" s="289" t="s">
        <v>507</v>
      </c>
      <c r="M20" s="293">
        <v>0</v>
      </c>
      <c r="N20" s="293" t="s">
        <v>507</v>
      </c>
      <c r="O20" s="289" t="s">
        <v>507</v>
      </c>
      <c r="P20" s="289" t="s">
        <v>507</v>
      </c>
      <c r="Q20" s="299" t="s">
        <v>507</v>
      </c>
      <c r="R20" s="297" t="s">
        <v>507</v>
      </c>
      <c r="S20" s="144"/>
    </row>
    <row r="21" spans="3:24" x14ac:dyDescent="0.2">
      <c r="C21" s="133">
        <v>2</v>
      </c>
      <c r="D21" s="134" t="s">
        <v>254</v>
      </c>
      <c r="E21" s="135">
        <v>1</v>
      </c>
      <c r="F21" s="137">
        <v>1</v>
      </c>
      <c r="G21" s="136">
        <v>129250000000</v>
      </c>
      <c r="H21" s="136">
        <v>129250000</v>
      </c>
      <c r="I21" s="137">
        <v>29</v>
      </c>
      <c r="J21" s="134">
        <v>53429275862.069</v>
      </c>
      <c r="K21" s="137"/>
      <c r="L21" s="134"/>
      <c r="M21" s="134"/>
      <c r="N21" s="134">
        <v>0</v>
      </c>
      <c r="O21" s="137" t="s">
        <v>507</v>
      </c>
      <c r="P21" s="134" t="s">
        <v>507</v>
      </c>
      <c r="Q21" s="203"/>
      <c r="R21" s="203">
        <v>357695773574.91998</v>
      </c>
      <c r="S21" s="138" t="s">
        <v>506</v>
      </c>
      <c r="U21" s="246"/>
      <c r="V21" s="247"/>
      <c r="W21" s="229"/>
      <c r="X21" s="248"/>
    </row>
    <row r="22" spans="3:24" x14ac:dyDescent="0.2">
      <c r="C22" s="139">
        <v>2.1</v>
      </c>
      <c r="D22" s="131" t="s">
        <v>363</v>
      </c>
      <c r="E22" s="116">
        <v>0.65</v>
      </c>
      <c r="F22" s="208"/>
      <c r="G22" s="255" t="s">
        <v>507</v>
      </c>
      <c r="H22" s="255" t="s">
        <v>507</v>
      </c>
      <c r="I22" s="208" t="s">
        <v>507</v>
      </c>
      <c r="J22" s="207" t="s">
        <v>507</v>
      </c>
      <c r="K22" s="304">
        <v>241723272436</v>
      </c>
      <c r="L22" s="296">
        <v>100</v>
      </c>
      <c r="M22" s="296" t="s">
        <v>185</v>
      </c>
      <c r="N22" s="296" t="s">
        <v>507</v>
      </c>
      <c r="O22" s="296">
        <v>40</v>
      </c>
      <c r="P22" s="296">
        <v>40</v>
      </c>
      <c r="Q22" s="298">
        <v>114957820202</v>
      </c>
      <c r="R22" s="204">
        <v>320144070182.79999</v>
      </c>
      <c r="S22" s="140"/>
    </row>
    <row r="23" spans="3:24" ht="25.5" x14ac:dyDescent="0.2">
      <c r="C23" s="139">
        <v>2.2000000000000002</v>
      </c>
      <c r="D23" s="131" t="s">
        <v>364</v>
      </c>
      <c r="E23" s="116">
        <v>0.25</v>
      </c>
      <c r="F23" s="208"/>
      <c r="G23" s="255" t="s">
        <v>507</v>
      </c>
      <c r="H23" s="255" t="s">
        <v>507</v>
      </c>
      <c r="I23" s="208" t="s">
        <v>507</v>
      </c>
      <c r="J23" s="207" t="s">
        <v>507</v>
      </c>
      <c r="K23" s="304">
        <v>18987657236</v>
      </c>
      <c r="L23" s="296">
        <v>80</v>
      </c>
      <c r="M23" s="292" t="s">
        <v>185</v>
      </c>
      <c r="N23" s="292" t="s">
        <v>507</v>
      </c>
      <c r="O23" s="296">
        <v>30</v>
      </c>
      <c r="P23" s="296">
        <v>40</v>
      </c>
      <c r="Q23" s="298">
        <v>2135461661.6700001</v>
      </c>
      <c r="R23" s="204">
        <v>26346024192.330002</v>
      </c>
      <c r="S23" s="140"/>
    </row>
    <row r="24" spans="3:24" ht="25.5" x14ac:dyDescent="0.2">
      <c r="C24" s="139">
        <v>2.3000000000000003</v>
      </c>
      <c r="D24" s="131" t="s">
        <v>368</v>
      </c>
      <c r="E24" s="116">
        <v>0.1</v>
      </c>
      <c r="F24" s="208"/>
      <c r="G24" s="255" t="s">
        <v>507</v>
      </c>
      <c r="H24" s="255" t="s">
        <v>507</v>
      </c>
      <c r="I24" s="208" t="s">
        <v>507</v>
      </c>
      <c r="J24" s="207" t="s">
        <v>507</v>
      </c>
      <c r="K24" s="304">
        <v>10613382940</v>
      </c>
      <c r="L24" s="296">
        <v>80</v>
      </c>
      <c r="M24" s="292">
        <v>0</v>
      </c>
      <c r="N24" s="292" t="s">
        <v>507</v>
      </c>
      <c r="O24" s="296">
        <v>20</v>
      </c>
      <c r="P24" s="296">
        <v>40</v>
      </c>
      <c r="Q24" s="298">
        <v>3653056916.21</v>
      </c>
      <c r="R24" s="204">
        <v>11205679199.790001</v>
      </c>
      <c r="S24" s="140"/>
    </row>
    <row r="25" spans="3:24" x14ac:dyDescent="0.2">
      <c r="C25" s="139" t="s">
        <v>507</v>
      </c>
      <c r="D25" s="131">
        <v>0</v>
      </c>
      <c r="E25" s="116">
        <v>0</v>
      </c>
      <c r="F25" s="208">
        <v>0</v>
      </c>
      <c r="G25" s="255" t="s">
        <v>507</v>
      </c>
      <c r="H25" s="255" t="s">
        <v>507</v>
      </c>
      <c r="I25" s="208" t="s">
        <v>507</v>
      </c>
      <c r="J25" s="207" t="s">
        <v>507</v>
      </c>
      <c r="K25" s="304" t="s">
        <v>261</v>
      </c>
      <c r="L25" s="296" t="s">
        <v>507</v>
      </c>
      <c r="M25" s="292">
        <v>0</v>
      </c>
      <c r="N25" s="292" t="s">
        <v>507</v>
      </c>
      <c r="O25" s="296" t="s">
        <v>507</v>
      </c>
      <c r="P25" s="296" t="s">
        <v>507</v>
      </c>
      <c r="Q25" s="298" t="s">
        <v>507</v>
      </c>
      <c r="R25" s="204" t="s">
        <v>507</v>
      </c>
      <c r="S25" s="140"/>
    </row>
    <row r="26" spans="3:24" x14ac:dyDescent="0.2">
      <c r="C26" s="139" t="s">
        <v>507</v>
      </c>
      <c r="D26" s="131">
        <v>0</v>
      </c>
      <c r="E26" s="116">
        <v>0</v>
      </c>
      <c r="F26" s="208">
        <v>0</v>
      </c>
      <c r="G26" s="255" t="s">
        <v>507</v>
      </c>
      <c r="H26" s="255" t="s">
        <v>507</v>
      </c>
      <c r="I26" s="208" t="s">
        <v>507</v>
      </c>
      <c r="J26" s="207" t="s">
        <v>507</v>
      </c>
      <c r="K26" s="304" t="s">
        <v>261</v>
      </c>
      <c r="L26" s="296" t="s">
        <v>507</v>
      </c>
      <c r="M26" s="292">
        <v>0</v>
      </c>
      <c r="N26" s="292" t="s">
        <v>507</v>
      </c>
      <c r="O26" s="296" t="s">
        <v>507</v>
      </c>
      <c r="P26" s="296" t="s">
        <v>507</v>
      </c>
      <c r="Q26" s="298" t="s">
        <v>507</v>
      </c>
      <c r="R26" s="204" t="s">
        <v>507</v>
      </c>
      <c r="S26" s="140"/>
    </row>
    <row r="27" spans="3:24" x14ac:dyDescent="0.2">
      <c r="C27" s="139" t="s">
        <v>507</v>
      </c>
      <c r="D27" s="131">
        <v>0</v>
      </c>
      <c r="E27" s="116">
        <v>0</v>
      </c>
      <c r="F27" s="208">
        <v>0</v>
      </c>
      <c r="G27" s="255" t="s">
        <v>507</v>
      </c>
      <c r="H27" s="255" t="s">
        <v>507</v>
      </c>
      <c r="I27" s="208" t="s">
        <v>507</v>
      </c>
      <c r="J27" s="207" t="s">
        <v>507</v>
      </c>
      <c r="K27" s="304" t="s">
        <v>261</v>
      </c>
      <c r="L27" s="296" t="s">
        <v>507</v>
      </c>
      <c r="M27" s="292">
        <v>0</v>
      </c>
      <c r="N27" s="292" t="s">
        <v>507</v>
      </c>
      <c r="O27" s="296" t="s">
        <v>507</v>
      </c>
      <c r="P27" s="296" t="s">
        <v>507</v>
      </c>
      <c r="Q27" s="298" t="s">
        <v>507</v>
      </c>
      <c r="R27" s="204" t="s">
        <v>507</v>
      </c>
      <c r="S27" s="140"/>
    </row>
    <row r="28" spans="3:24" x14ac:dyDescent="0.2">
      <c r="C28" s="139" t="s">
        <v>507</v>
      </c>
      <c r="D28" s="131">
        <v>0</v>
      </c>
      <c r="E28" s="116">
        <v>0</v>
      </c>
      <c r="F28" s="208">
        <v>0</v>
      </c>
      <c r="G28" s="255" t="s">
        <v>507</v>
      </c>
      <c r="H28" s="255" t="s">
        <v>507</v>
      </c>
      <c r="I28" s="208" t="s">
        <v>507</v>
      </c>
      <c r="J28" s="207" t="s">
        <v>507</v>
      </c>
      <c r="K28" s="304" t="s">
        <v>261</v>
      </c>
      <c r="L28" s="296" t="s">
        <v>507</v>
      </c>
      <c r="M28" s="292">
        <v>0</v>
      </c>
      <c r="N28" s="292" t="s">
        <v>507</v>
      </c>
      <c r="O28" s="296" t="s">
        <v>507</v>
      </c>
      <c r="P28" s="296" t="s">
        <v>507</v>
      </c>
      <c r="Q28" s="298" t="s">
        <v>507</v>
      </c>
      <c r="R28" s="204" t="s">
        <v>507</v>
      </c>
      <c r="S28" s="140"/>
    </row>
    <row r="29" spans="3:24" x14ac:dyDescent="0.2">
      <c r="C29" s="139" t="s">
        <v>507</v>
      </c>
      <c r="D29" s="131">
        <v>0</v>
      </c>
      <c r="E29" s="116">
        <v>0</v>
      </c>
      <c r="F29" s="208">
        <v>0</v>
      </c>
      <c r="G29" s="255" t="s">
        <v>507</v>
      </c>
      <c r="H29" s="255" t="s">
        <v>507</v>
      </c>
      <c r="I29" s="208" t="s">
        <v>507</v>
      </c>
      <c r="J29" s="207" t="s">
        <v>507</v>
      </c>
      <c r="K29" s="304" t="s">
        <v>261</v>
      </c>
      <c r="L29" s="296" t="s">
        <v>507</v>
      </c>
      <c r="M29" s="292">
        <v>0</v>
      </c>
      <c r="N29" s="292" t="s">
        <v>507</v>
      </c>
      <c r="O29" s="296" t="s">
        <v>507</v>
      </c>
      <c r="P29" s="296" t="s">
        <v>507</v>
      </c>
      <c r="Q29" s="298" t="s">
        <v>507</v>
      </c>
      <c r="R29" s="204" t="s">
        <v>507</v>
      </c>
      <c r="S29" s="140"/>
    </row>
    <row r="30" spans="3:24" x14ac:dyDescent="0.2">
      <c r="C30" s="139" t="s">
        <v>507</v>
      </c>
      <c r="D30" s="131">
        <v>0</v>
      </c>
      <c r="E30" s="116">
        <v>0</v>
      </c>
      <c r="F30" s="208">
        <v>0</v>
      </c>
      <c r="G30" s="255" t="s">
        <v>507</v>
      </c>
      <c r="H30" s="255" t="s">
        <v>507</v>
      </c>
      <c r="I30" s="208" t="s">
        <v>507</v>
      </c>
      <c r="J30" s="207" t="s">
        <v>507</v>
      </c>
      <c r="K30" s="304" t="s">
        <v>261</v>
      </c>
      <c r="L30" s="296" t="s">
        <v>507</v>
      </c>
      <c r="M30" s="292">
        <v>0</v>
      </c>
      <c r="N30" s="292" t="s">
        <v>507</v>
      </c>
      <c r="O30" s="296" t="s">
        <v>507</v>
      </c>
      <c r="P30" s="296" t="s">
        <v>507</v>
      </c>
      <c r="Q30" s="298" t="s">
        <v>507</v>
      </c>
      <c r="R30" s="204" t="s">
        <v>507</v>
      </c>
      <c r="S30" s="140"/>
    </row>
    <row r="31" spans="3:24" ht="13.5" thickBot="1" x14ac:dyDescent="0.25">
      <c r="C31" s="141" t="s">
        <v>507</v>
      </c>
      <c r="D31" s="142">
        <v>0</v>
      </c>
      <c r="E31" s="143">
        <v>0</v>
      </c>
      <c r="F31" s="250">
        <v>0</v>
      </c>
      <c r="G31" s="256" t="s">
        <v>507</v>
      </c>
      <c r="H31" s="256" t="s">
        <v>507</v>
      </c>
      <c r="I31" s="250" t="s">
        <v>507</v>
      </c>
      <c r="J31" s="249" t="s">
        <v>507</v>
      </c>
      <c r="K31" s="299" t="s">
        <v>261</v>
      </c>
      <c r="L31" s="289" t="s">
        <v>507</v>
      </c>
      <c r="M31" s="293">
        <v>0</v>
      </c>
      <c r="N31" s="293" t="s">
        <v>507</v>
      </c>
      <c r="O31" s="289" t="s">
        <v>507</v>
      </c>
      <c r="P31" s="289" t="s">
        <v>507</v>
      </c>
      <c r="Q31" s="299" t="s">
        <v>507</v>
      </c>
      <c r="R31" s="297" t="s">
        <v>507</v>
      </c>
      <c r="S31" s="144"/>
    </row>
    <row r="32" spans="3:24" x14ac:dyDescent="0.2">
      <c r="C32" s="133">
        <v>3</v>
      </c>
      <c r="D32" s="134" t="s">
        <v>369</v>
      </c>
      <c r="E32" s="135">
        <v>1</v>
      </c>
      <c r="F32" s="137">
        <v>1</v>
      </c>
      <c r="G32" s="136">
        <v>129250000000</v>
      </c>
      <c r="H32" s="136">
        <v>129250000</v>
      </c>
      <c r="I32" s="137">
        <v>29</v>
      </c>
      <c r="J32" s="134">
        <v>53429275862.06897</v>
      </c>
      <c r="K32" s="137"/>
      <c r="L32" s="134"/>
      <c r="M32" s="134"/>
      <c r="N32" s="134">
        <v>0</v>
      </c>
      <c r="O32" s="137" t="s">
        <v>507</v>
      </c>
      <c r="P32" s="134" t="s">
        <v>507</v>
      </c>
      <c r="Q32" s="203"/>
      <c r="R32" s="203">
        <v>807953412503.16003</v>
      </c>
      <c r="S32" s="138" t="s">
        <v>506</v>
      </c>
      <c r="U32" s="246"/>
      <c r="V32" s="247"/>
      <c r="W32" s="229"/>
      <c r="X32" s="248"/>
    </row>
    <row r="33" spans="3:24" ht="25.5" x14ac:dyDescent="0.2">
      <c r="C33" s="139">
        <v>3.1</v>
      </c>
      <c r="D33" s="131" t="s">
        <v>370</v>
      </c>
      <c r="E33" s="116">
        <v>0.33339999999999997</v>
      </c>
      <c r="F33" s="208"/>
      <c r="G33" s="255" t="s">
        <v>507</v>
      </c>
      <c r="H33" s="255" t="s">
        <v>507</v>
      </c>
      <c r="I33" s="208" t="s">
        <v>507</v>
      </c>
      <c r="J33" s="207" t="s">
        <v>507</v>
      </c>
      <c r="K33" s="304">
        <v>413601769000</v>
      </c>
      <c r="L33" s="296">
        <v>120</v>
      </c>
      <c r="M33" s="296" t="s">
        <v>185</v>
      </c>
      <c r="N33" s="296" t="s">
        <v>507</v>
      </c>
      <c r="O33" s="296">
        <v>40</v>
      </c>
      <c r="P33" s="296">
        <v>35</v>
      </c>
      <c r="Q33" s="298">
        <v>118987946831.28</v>
      </c>
      <c r="R33" s="204">
        <v>687535502718.71997</v>
      </c>
      <c r="S33" s="140"/>
    </row>
    <row r="34" spans="3:24" x14ac:dyDescent="0.2">
      <c r="C34" s="139">
        <v>3.2</v>
      </c>
      <c r="D34" s="131" t="s">
        <v>371</v>
      </c>
      <c r="E34" s="116">
        <v>0.33329999999999999</v>
      </c>
      <c r="F34" s="208"/>
      <c r="G34" s="255" t="s">
        <v>507</v>
      </c>
      <c r="H34" s="255" t="s">
        <v>507</v>
      </c>
      <c r="I34" s="208" t="s">
        <v>507</v>
      </c>
      <c r="J34" s="207" t="s">
        <v>507</v>
      </c>
      <c r="K34" s="304">
        <v>51111396000</v>
      </c>
      <c r="L34" s="296">
        <v>100</v>
      </c>
      <c r="M34" s="292" t="s">
        <v>185</v>
      </c>
      <c r="N34" s="292" t="s">
        <v>507</v>
      </c>
      <c r="O34" s="296">
        <v>40</v>
      </c>
      <c r="P34" s="296">
        <v>40</v>
      </c>
      <c r="Q34" s="298">
        <v>52153120327.190002</v>
      </c>
      <c r="R34" s="204">
        <v>39847392472.809998</v>
      </c>
      <c r="S34" s="140"/>
    </row>
    <row r="35" spans="3:24" x14ac:dyDescent="0.2">
      <c r="C35" s="139">
        <v>3.3000000000000003</v>
      </c>
      <c r="D35" s="131" t="s">
        <v>372</v>
      </c>
      <c r="E35" s="116">
        <v>0.33329999999999999</v>
      </c>
      <c r="F35" s="208"/>
      <c r="G35" s="255" t="s">
        <v>507</v>
      </c>
      <c r="H35" s="255" t="s">
        <v>507</v>
      </c>
      <c r="I35" s="208" t="s">
        <v>507</v>
      </c>
      <c r="J35" s="207" t="s">
        <v>507</v>
      </c>
      <c r="K35" s="304">
        <v>65875962000</v>
      </c>
      <c r="L35" s="296">
        <v>60</v>
      </c>
      <c r="M35" s="292">
        <v>0</v>
      </c>
      <c r="N35" s="292" t="s">
        <v>507</v>
      </c>
      <c r="O35" s="296">
        <v>40</v>
      </c>
      <c r="P35" s="296">
        <v>40</v>
      </c>
      <c r="Q35" s="298">
        <v>11655829488.370001</v>
      </c>
      <c r="R35" s="204">
        <v>80570517311.630005</v>
      </c>
      <c r="S35" s="140"/>
    </row>
    <row r="36" spans="3:24" x14ac:dyDescent="0.2">
      <c r="C36" s="139" t="s">
        <v>507</v>
      </c>
      <c r="D36" s="131">
        <v>0</v>
      </c>
      <c r="E36" s="116">
        <v>0</v>
      </c>
      <c r="F36" s="208">
        <v>0</v>
      </c>
      <c r="G36" s="255" t="s">
        <v>507</v>
      </c>
      <c r="H36" s="255" t="s">
        <v>507</v>
      </c>
      <c r="I36" s="208" t="s">
        <v>507</v>
      </c>
      <c r="J36" s="207" t="s">
        <v>507</v>
      </c>
      <c r="K36" s="304" t="s">
        <v>261</v>
      </c>
      <c r="L36" s="296" t="s">
        <v>507</v>
      </c>
      <c r="M36" s="292">
        <v>0</v>
      </c>
      <c r="N36" s="292" t="s">
        <v>507</v>
      </c>
      <c r="O36" s="296" t="s">
        <v>507</v>
      </c>
      <c r="P36" s="296" t="s">
        <v>507</v>
      </c>
      <c r="Q36" s="298" t="s">
        <v>507</v>
      </c>
      <c r="R36" s="204" t="s">
        <v>507</v>
      </c>
      <c r="S36" s="140"/>
    </row>
    <row r="37" spans="3:24" x14ac:dyDescent="0.2">
      <c r="C37" s="139" t="s">
        <v>507</v>
      </c>
      <c r="D37" s="131">
        <v>0</v>
      </c>
      <c r="E37" s="116">
        <v>0</v>
      </c>
      <c r="F37" s="208">
        <v>0</v>
      </c>
      <c r="G37" s="255" t="s">
        <v>507</v>
      </c>
      <c r="H37" s="255" t="s">
        <v>507</v>
      </c>
      <c r="I37" s="208" t="s">
        <v>507</v>
      </c>
      <c r="J37" s="207" t="s">
        <v>507</v>
      </c>
      <c r="K37" s="304" t="s">
        <v>261</v>
      </c>
      <c r="L37" s="296" t="s">
        <v>507</v>
      </c>
      <c r="M37" s="292">
        <v>0</v>
      </c>
      <c r="N37" s="292" t="s">
        <v>507</v>
      </c>
      <c r="O37" s="296" t="s">
        <v>507</v>
      </c>
      <c r="P37" s="296" t="s">
        <v>507</v>
      </c>
      <c r="Q37" s="298" t="s">
        <v>507</v>
      </c>
      <c r="R37" s="204" t="s">
        <v>507</v>
      </c>
      <c r="S37" s="140"/>
    </row>
    <row r="38" spans="3:24" x14ac:dyDescent="0.2">
      <c r="C38" s="139" t="s">
        <v>507</v>
      </c>
      <c r="D38" s="131">
        <v>0</v>
      </c>
      <c r="E38" s="116">
        <v>0</v>
      </c>
      <c r="F38" s="208">
        <v>0</v>
      </c>
      <c r="G38" s="255" t="s">
        <v>507</v>
      </c>
      <c r="H38" s="255" t="s">
        <v>507</v>
      </c>
      <c r="I38" s="208" t="s">
        <v>507</v>
      </c>
      <c r="J38" s="207" t="s">
        <v>507</v>
      </c>
      <c r="K38" s="304" t="s">
        <v>261</v>
      </c>
      <c r="L38" s="296" t="s">
        <v>507</v>
      </c>
      <c r="M38" s="292">
        <v>0</v>
      </c>
      <c r="N38" s="292" t="s">
        <v>507</v>
      </c>
      <c r="O38" s="296" t="s">
        <v>507</v>
      </c>
      <c r="P38" s="296" t="s">
        <v>507</v>
      </c>
      <c r="Q38" s="298" t="s">
        <v>507</v>
      </c>
      <c r="R38" s="204" t="s">
        <v>507</v>
      </c>
      <c r="S38" s="140"/>
    </row>
    <row r="39" spans="3:24" x14ac:dyDescent="0.2">
      <c r="C39" s="139" t="s">
        <v>507</v>
      </c>
      <c r="D39" s="131">
        <v>0</v>
      </c>
      <c r="E39" s="116">
        <v>0</v>
      </c>
      <c r="F39" s="208">
        <v>0</v>
      </c>
      <c r="G39" s="255" t="s">
        <v>507</v>
      </c>
      <c r="H39" s="255" t="s">
        <v>507</v>
      </c>
      <c r="I39" s="208" t="s">
        <v>507</v>
      </c>
      <c r="J39" s="207" t="s">
        <v>507</v>
      </c>
      <c r="K39" s="304" t="s">
        <v>261</v>
      </c>
      <c r="L39" s="296" t="s">
        <v>507</v>
      </c>
      <c r="M39" s="292">
        <v>0</v>
      </c>
      <c r="N39" s="292" t="s">
        <v>507</v>
      </c>
      <c r="O39" s="296" t="s">
        <v>507</v>
      </c>
      <c r="P39" s="296" t="s">
        <v>507</v>
      </c>
      <c r="Q39" s="298" t="s">
        <v>507</v>
      </c>
      <c r="R39" s="204" t="s">
        <v>507</v>
      </c>
      <c r="S39" s="140"/>
    </row>
    <row r="40" spans="3:24" x14ac:dyDescent="0.2">
      <c r="C40" s="139" t="s">
        <v>507</v>
      </c>
      <c r="D40" s="131">
        <v>0</v>
      </c>
      <c r="E40" s="116">
        <v>0</v>
      </c>
      <c r="F40" s="208">
        <v>0</v>
      </c>
      <c r="G40" s="255" t="s">
        <v>507</v>
      </c>
      <c r="H40" s="255" t="s">
        <v>507</v>
      </c>
      <c r="I40" s="208" t="s">
        <v>507</v>
      </c>
      <c r="J40" s="207" t="s">
        <v>507</v>
      </c>
      <c r="K40" s="304" t="s">
        <v>261</v>
      </c>
      <c r="L40" s="296" t="s">
        <v>507</v>
      </c>
      <c r="M40" s="292">
        <v>0</v>
      </c>
      <c r="N40" s="292" t="s">
        <v>507</v>
      </c>
      <c r="O40" s="296" t="s">
        <v>507</v>
      </c>
      <c r="P40" s="296" t="s">
        <v>507</v>
      </c>
      <c r="Q40" s="298" t="s">
        <v>507</v>
      </c>
      <c r="R40" s="204" t="s">
        <v>507</v>
      </c>
      <c r="S40" s="140"/>
    </row>
    <row r="41" spans="3:24" x14ac:dyDescent="0.2">
      <c r="C41" s="139" t="s">
        <v>507</v>
      </c>
      <c r="D41" s="131">
        <v>0</v>
      </c>
      <c r="E41" s="116">
        <v>0</v>
      </c>
      <c r="F41" s="208">
        <v>0</v>
      </c>
      <c r="G41" s="255" t="s">
        <v>507</v>
      </c>
      <c r="H41" s="255" t="s">
        <v>507</v>
      </c>
      <c r="I41" s="208" t="s">
        <v>507</v>
      </c>
      <c r="J41" s="207" t="s">
        <v>507</v>
      </c>
      <c r="K41" s="304" t="s">
        <v>261</v>
      </c>
      <c r="L41" s="296" t="s">
        <v>507</v>
      </c>
      <c r="M41" s="292">
        <v>0</v>
      </c>
      <c r="N41" s="292" t="s">
        <v>507</v>
      </c>
      <c r="O41" s="296" t="s">
        <v>507</v>
      </c>
      <c r="P41" s="296" t="s">
        <v>507</v>
      </c>
      <c r="Q41" s="298" t="s">
        <v>507</v>
      </c>
      <c r="R41" s="204" t="s">
        <v>507</v>
      </c>
      <c r="S41" s="140"/>
    </row>
    <row r="42" spans="3:24" ht="13.5" thickBot="1" x14ac:dyDescent="0.25">
      <c r="C42" s="141" t="s">
        <v>507</v>
      </c>
      <c r="D42" s="142">
        <v>0</v>
      </c>
      <c r="E42" s="143">
        <v>0</v>
      </c>
      <c r="F42" s="250">
        <v>0</v>
      </c>
      <c r="G42" s="256" t="s">
        <v>507</v>
      </c>
      <c r="H42" s="256" t="s">
        <v>507</v>
      </c>
      <c r="I42" s="250" t="s">
        <v>507</v>
      </c>
      <c r="J42" s="249" t="s">
        <v>507</v>
      </c>
      <c r="K42" s="299" t="s">
        <v>261</v>
      </c>
      <c r="L42" s="289" t="s">
        <v>507</v>
      </c>
      <c r="M42" s="293">
        <v>0</v>
      </c>
      <c r="N42" s="293" t="s">
        <v>507</v>
      </c>
      <c r="O42" s="289" t="s">
        <v>507</v>
      </c>
      <c r="P42" s="289" t="s">
        <v>507</v>
      </c>
      <c r="Q42" s="299" t="s">
        <v>507</v>
      </c>
      <c r="R42" s="297" t="s">
        <v>507</v>
      </c>
      <c r="S42" s="144"/>
    </row>
    <row r="43" spans="3:24" x14ac:dyDescent="0.2">
      <c r="C43" s="133">
        <v>4</v>
      </c>
      <c r="D43" s="134" t="s">
        <v>375</v>
      </c>
      <c r="E43" s="135">
        <v>1</v>
      </c>
      <c r="F43" s="137">
        <v>1</v>
      </c>
      <c r="G43" s="136">
        <v>129250000000</v>
      </c>
      <c r="H43" s="136">
        <v>129250000</v>
      </c>
      <c r="I43" s="137">
        <v>29</v>
      </c>
      <c r="J43" s="134">
        <v>53429275862.06897</v>
      </c>
      <c r="K43" s="137"/>
      <c r="L43" s="134"/>
      <c r="M43" s="134"/>
      <c r="N43" s="134">
        <v>0</v>
      </c>
      <c r="O43" s="137" t="s">
        <v>507</v>
      </c>
      <c r="P43" s="134" t="s">
        <v>507</v>
      </c>
      <c r="Q43" s="203"/>
      <c r="R43" s="203">
        <v>177035797889.28</v>
      </c>
      <c r="S43" s="138" t="s">
        <v>506</v>
      </c>
      <c r="U43" s="246"/>
      <c r="V43" s="247"/>
      <c r="W43" s="229"/>
      <c r="X43" s="248"/>
    </row>
    <row r="44" spans="3:24" ht="25.5" x14ac:dyDescent="0.2">
      <c r="C44" s="139">
        <v>4.0999999999999996</v>
      </c>
      <c r="D44" s="131" t="s">
        <v>374</v>
      </c>
      <c r="E44" s="116">
        <v>0.8</v>
      </c>
      <c r="F44" s="208"/>
      <c r="G44" s="255" t="s">
        <v>507</v>
      </c>
      <c r="H44" s="255" t="s">
        <v>507</v>
      </c>
      <c r="I44" s="208" t="s">
        <v>507</v>
      </c>
      <c r="J44" s="207" t="s">
        <v>507</v>
      </c>
      <c r="K44" s="304">
        <v>142546614000</v>
      </c>
      <c r="L44" s="296">
        <v>100</v>
      </c>
      <c r="M44" s="296" t="s">
        <v>185</v>
      </c>
      <c r="N44" s="296" t="s">
        <v>507</v>
      </c>
      <c r="O44" s="296">
        <v>40</v>
      </c>
      <c r="P44" s="296">
        <v>40</v>
      </c>
      <c r="Q44" s="298">
        <v>77068019006.720001</v>
      </c>
      <c r="R44" s="204">
        <v>179515886193.28</v>
      </c>
      <c r="S44" s="140"/>
    </row>
    <row r="45" spans="3:24" x14ac:dyDescent="0.2">
      <c r="C45" s="139">
        <v>4.1999999999999993</v>
      </c>
      <c r="D45" s="131" t="s">
        <v>376</v>
      </c>
      <c r="E45" s="116">
        <v>0.2</v>
      </c>
      <c r="F45" s="208"/>
      <c r="G45" s="255" t="s">
        <v>507</v>
      </c>
      <c r="H45" s="255" t="s">
        <v>507</v>
      </c>
      <c r="I45" s="208" t="s">
        <v>507</v>
      </c>
      <c r="J45" s="207" t="s">
        <v>507</v>
      </c>
      <c r="K45" s="304">
        <v>2697148936</v>
      </c>
      <c r="L45" s="296">
        <v>80</v>
      </c>
      <c r="M45" s="292" t="s">
        <v>185</v>
      </c>
      <c r="N45" s="292" t="s">
        <v>507</v>
      </c>
      <c r="O45" s="296">
        <v>30</v>
      </c>
      <c r="P45" s="296">
        <v>40</v>
      </c>
      <c r="Q45" s="298">
        <v>6525811708</v>
      </c>
      <c r="R45" s="204">
        <v>-2480088304</v>
      </c>
      <c r="S45" s="140"/>
    </row>
    <row r="46" spans="3:24" x14ac:dyDescent="0.2">
      <c r="C46" s="139" t="s">
        <v>507</v>
      </c>
      <c r="D46" s="131">
        <v>0</v>
      </c>
      <c r="E46" s="116">
        <v>0</v>
      </c>
      <c r="F46" s="208"/>
      <c r="G46" s="255" t="s">
        <v>507</v>
      </c>
      <c r="H46" s="255" t="s">
        <v>507</v>
      </c>
      <c r="I46" s="208" t="s">
        <v>507</v>
      </c>
      <c r="J46" s="207" t="s">
        <v>507</v>
      </c>
      <c r="K46" s="304" t="s">
        <v>261</v>
      </c>
      <c r="L46" s="296" t="s">
        <v>507</v>
      </c>
      <c r="M46" s="292">
        <v>0</v>
      </c>
      <c r="N46" s="292" t="s">
        <v>507</v>
      </c>
      <c r="O46" s="296" t="s">
        <v>507</v>
      </c>
      <c r="P46" s="296" t="s">
        <v>507</v>
      </c>
      <c r="Q46" s="298" t="s">
        <v>507</v>
      </c>
      <c r="R46" s="204" t="s">
        <v>507</v>
      </c>
      <c r="S46" s="140"/>
    </row>
    <row r="47" spans="3:24" x14ac:dyDescent="0.2">
      <c r="C47" s="139" t="s">
        <v>507</v>
      </c>
      <c r="D47" s="131">
        <v>0</v>
      </c>
      <c r="E47" s="116">
        <v>0</v>
      </c>
      <c r="F47" s="208">
        <v>0</v>
      </c>
      <c r="G47" s="255" t="s">
        <v>507</v>
      </c>
      <c r="H47" s="255" t="s">
        <v>507</v>
      </c>
      <c r="I47" s="208" t="s">
        <v>507</v>
      </c>
      <c r="J47" s="207" t="s">
        <v>507</v>
      </c>
      <c r="K47" s="304" t="s">
        <v>261</v>
      </c>
      <c r="L47" s="296" t="s">
        <v>507</v>
      </c>
      <c r="M47" s="292">
        <v>0</v>
      </c>
      <c r="N47" s="292" t="s">
        <v>507</v>
      </c>
      <c r="O47" s="296" t="s">
        <v>507</v>
      </c>
      <c r="P47" s="296" t="s">
        <v>507</v>
      </c>
      <c r="Q47" s="298" t="s">
        <v>507</v>
      </c>
      <c r="R47" s="204" t="s">
        <v>507</v>
      </c>
      <c r="S47" s="140"/>
    </row>
    <row r="48" spans="3:24" x14ac:dyDescent="0.2">
      <c r="C48" s="139" t="s">
        <v>507</v>
      </c>
      <c r="D48" s="131">
        <v>0</v>
      </c>
      <c r="E48" s="116">
        <v>0</v>
      </c>
      <c r="F48" s="208">
        <v>0</v>
      </c>
      <c r="G48" s="255" t="s">
        <v>507</v>
      </c>
      <c r="H48" s="255" t="s">
        <v>507</v>
      </c>
      <c r="I48" s="208" t="s">
        <v>507</v>
      </c>
      <c r="J48" s="207" t="s">
        <v>507</v>
      </c>
      <c r="K48" s="304" t="s">
        <v>261</v>
      </c>
      <c r="L48" s="296" t="s">
        <v>507</v>
      </c>
      <c r="M48" s="292">
        <v>0</v>
      </c>
      <c r="N48" s="292" t="s">
        <v>507</v>
      </c>
      <c r="O48" s="296" t="s">
        <v>507</v>
      </c>
      <c r="P48" s="296" t="s">
        <v>507</v>
      </c>
      <c r="Q48" s="298" t="s">
        <v>507</v>
      </c>
      <c r="R48" s="204" t="s">
        <v>507</v>
      </c>
      <c r="S48" s="140"/>
    </row>
    <row r="49" spans="3:24" x14ac:dyDescent="0.2">
      <c r="C49" s="139" t="s">
        <v>507</v>
      </c>
      <c r="D49" s="131">
        <v>0</v>
      </c>
      <c r="E49" s="116">
        <v>0</v>
      </c>
      <c r="F49" s="208">
        <v>0</v>
      </c>
      <c r="G49" s="255" t="s">
        <v>507</v>
      </c>
      <c r="H49" s="255" t="s">
        <v>507</v>
      </c>
      <c r="I49" s="208" t="s">
        <v>507</v>
      </c>
      <c r="J49" s="207" t="s">
        <v>507</v>
      </c>
      <c r="K49" s="304" t="s">
        <v>261</v>
      </c>
      <c r="L49" s="296" t="s">
        <v>507</v>
      </c>
      <c r="M49" s="292">
        <v>0</v>
      </c>
      <c r="N49" s="292" t="s">
        <v>507</v>
      </c>
      <c r="O49" s="296" t="s">
        <v>507</v>
      </c>
      <c r="P49" s="296" t="s">
        <v>507</v>
      </c>
      <c r="Q49" s="298" t="s">
        <v>507</v>
      </c>
      <c r="R49" s="204" t="s">
        <v>507</v>
      </c>
      <c r="S49" s="140"/>
    </row>
    <row r="50" spans="3:24" x14ac:dyDescent="0.2">
      <c r="C50" s="139" t="s">
        <v>507</v>
      </c>
      <c r="D50" s="131">
        <v>0</v>
      </c>
      <c r="E50" s="116">
        <v>0</v>
      </c>
      <c r="F50" s="208">
        <v>0</v>
      </c>
      <c r="G50" s="255" t="s">
        <v>507</v>
      </c>
      <c r="H50" s="255" t="s">
        <v>507</v>
      </c>
      <c r="I50" s="208" t="s">
        <v>507</v>
      </c>
      <c r="J50" s="207" t="s">
        <v>507</v>
      </c>
      <c r="K50" s="304" t="s">
        <v>261</v>
      </c>
      <c r="L50" s="296" t="s">
        <v>507</v>
      </c>
      <c r="M50" s="292">
        <v>0</v>
      </c>
      <c r="N50" s="292" t="s">
        <v>507</v>
      </c>
      <c r="O50" s="296" t="s">
        <v>507</v>
      </c>
      <c r="P50" s="296" t="s">
        <v>507</v>
      </c>
      <c r="Q50" s="298" t="s">
        <v>507</v>
      </c>
      <c r="R50" s="204" t="s">
        <v>507</v>
      </c>
      <c r="S50" s="140"/>
    </row>
    <row r="51" spans="3:24" x14ac:dyDescent="0.2">
      <c r="C51" s="139" t="s">
        <v>507</v>
      </c>
      <c r="D51" s="131">
        <v>0</v>
      </c>
      <c r="E51" s="116">
        <v>0</v>
      </c>
      <c r="F51" s="208">
        <v>0</v>
      </c>
      <c r="G51" s="255" t="s">
        <v>507</v>
      </c>
      <c r="H51" s="255" t="s">
        <v>507</v>
      </c>
      <c r="I51" s="208" t="s">
        <v>507</v>
      </c>
      <c r="J51" s="207" t="s">
        <v>507</v>
      </c>
      <c r="K51" s="304" t="s">
        <v>261</v>
      </c>
      <c r="L51" s="296" t="s">
        <v>507</v>
      </c>
      <c r="M51" s="292">
        <v>0</v>
      </c>
      <c r="N51" s="292" t="s">
        <v>507</v>
      </c>
      <c r="O51" s="296" t="s">
        <v>507</v>
      </c>
      <c r="P51" s="296" t="s">
        <v>507</v>
      </c>
      <c r="Q51" s="298" t="s">
        <v>507</v>
      </c>
      <c r="R51" s="204" t="s">
        <v>507</v>
      </c>
      <c r="S51" s="140"/>
    </row>
    <row r="52" spans="3:24" x14ac:dyDescent="0.2">
      <c r="C52" s="139" t="s">
        <v>507</v>
      </c>
      <c r="D52" s="131">
        <v>0</v>
      </c>
      <c r="E52" s="116">
        <v>0</v>
      </c>
      <c r="F52" s="208">
        <v>0</v>
      </c>
      <c r="G52" s="255" t="s">
        <v>507</v>
      </c>
      <c r="H52" s="255" t="s">
        <v>507</v>
      </c>
      <c r="I52" s="208" t="s">
        <v>507</v>
      </c>
      <c r="J52" s="207" t="s">
        <v>507</v>
      </c>
      <c r="K52" s="304" t="s">
        <v>261</v>
      </c>
      <c r="L52" s="296" t="s">
        <v>507</v>
      </c>
      <c r="M52" s="292">
        <v>0</v>
      </c>
      <c r="N52" s="292" t="s">
        <v>507</v>
      </c>
      <c r="O52" s="296" t="s">
        <v>507</v>
      </c>
      <c r="P52" s="296" t="s">
        <v>507</v>
      </c>
      <c r="Q52" s="298" t="s">
        <v>507</v>
      </c>
      <c r="R52" s="204" t="s">
        <v>507</v>
      </c>
      <c r="S52" s="140"/>
    </row>
    <row r="53" spans="3:24" ht="13.5" thickBot="1" x14ac:dyDescent="0.25">
      <c r="C53" s="141" t="s">
        <v>507</v>
      </c>
      <c r="D53" s="142">
        <v>0</v>
      </c>
      <c r="E53" s="143">
        <v>0</v>
      </c>
      <c r="F53" s="250">
        <v>0</v>
      </c>
      <c r="G53" s="256" t="s">
        <v>507</v>
      </c>
      <c r="H53" s="256" t="s">
        <v>507</v>
      </c>
      <c r="I53" s="250" t="s">
        <v>507</v>
      </c>
      <c r="J53" s="249" t="s">
        <v>507</v>
      </c>
      <c r="K53" s="299" t="s">
        <v>261</v>
      </c>
      <c r="L53" s="289" t="s">
        <v>507</v>
      </c>
      <c r="M53" s="293">
        <v>0</v>
      </c>
      <c r="N53" s="293" t="s">
        <v>507</v>
      </c>
      <c r="O53" s="289" t="s">
        <v>507</v>
      </c>
      <c r="P53" s="289" t="s">
        <v>507</v>
      </c>
      <c r="Q53" s="299" t="s">
        <v>507</v>
      </c>
      <c r="R53" s="297" t="s">
        <v>507</v>
      </c>
      <c r="S53" s="144"/>
    </row>
    <row r="54" spans="3:24" x14ac:dyDescent="0.2">
      <c r="C54" s="133">
        <v>5</v>
      </c>
      <c r="D54" s="134" t="s">
        <v>457</v>
      </c>
      <c r="E54" s="135">
        <v>1</v>
      </c>
      <c r="F54" s="137">
        <v>1</v>
      </c>
      <c r="G54" s="136">
        <v>129250000000</v>
      </c>
      <c r="H54" s="136">
        <v>129250000</v>
      </c>
      <c r="I54" s="137">
        <v>29</v>
      </c>
      <c r="J54" s="134">
        <v>53429275862.06897</v>
      </c>
      <c r="K54" s="137"/>
      <c r="L54" s="134"/>
      <c r="M54" s="134"/>
      <c r="N54" s="134">
        <v>0</v>
      </c>
      <c r="O54" s="137" t="s">
        <v>507</v>
      </c>
      <c r="P54" s="134" t="s">
        <v>507</v>
      </c>
      <c r="Q54" s="203"/>
      <c r="R54" s="203">
        <v>151480755710</v>
      </c>
      <c r="S54" s="138" t="s">
        <v>506</v>
      </c>
      <c r="U54" s="246"/>
      <c r="V54" s="247"/>
      <c r="W54" s="229"/>
      <c r="X54" s="248"/>
    </row>
    <row r="55" spans="3:24" ht="25.5" x14ac:dyDescent="0.2">
      <c r="C55" s="139">
        <v>5.0999999999999996</v>
      </c>
      <c r="D55" s="131" t="s">
        <v>455</v>
      </c>
      <c r="E55" s="116">
        <v>0.8</v>
      </c>
      <c r="F55" s="208"/>
      <c r="G55" s="255" t="s">
        <v>507</v>
      </c>
      <c r="H55" s="255" t="s">
        <v>507</v>
      </c>
      <c r="I55" s="208" t="s">
        <v>507</v>
      </c>
      <c r="J55" s="207" t="s">
        <v>507</v>
      </c>
      <c r="K55" s="304">
        <v>96638065000</v>
      </c>
      <c r="L55" s="296">
        <v>80</v>
      </c>
      <c r="M55" s="296" t="s">
        <v>185</v>
      </c>
      <c r="N55" s="296" t="s">
        <v>507</v>
      </c>
      <c r="O55" s="296">
        <v>40</v>
      </c>
      <c r="P55" s="296">
        <v>40</v>
      </c>
      <c r="Q55" s="298">
        <v>3140148290</v>
      </c>
      <c r="R55" s="204">
        <v>151480755710</v>
      </c>
      <c r="S55" s="140"/>
    </row>
    <row r="56" spans="3:24" x14ac:dyDescent="0.2">
      <c r="C56" s="139">
        <v>5.1999999999999993</v>
      </c>
      <c r="D56" s="131" t="s">
        <v>456</v>
      </c>
      <c r="E56" s="116">
        <v>0.2</v>
      </c>
      <c r="F56" s="208"/>
      <c r="G56" s="255" t="s">
        <v>507</v>
      </c>
      <c r="H56" s="255" t="s">
        <v>507</v>
      </c>
      <c r="I56" s="208" t="s">
        <v>507</v>
      </c>
      <c r="J56" s="207" t="s">
        <v>507</v>
      </c>
      <c r="K56" s="304">
        <v>1051348983</v>
      </c>
      <c r="L56" s="296">
        <v>80</v>
      </c>
      <c r="M56" s="292" t="s">
        <v>185</v>
      </c>
      <c r="N56" s="292" t="s">
        <v>507</v>
      </c>
      <c r="O56" s="296">
        <v>30</v>
      </c>
      <c r="P56" s="296">
        <v>35</v>
      </c>
      <c r="Q56" s="298" t="s">
        <v>507</v>
      </c>
      <c r="R56" s="204" t="s">
        <v>507</v>
      </c>
      <c r="S56" s="140"/>
    </row>
    <row r="57" spans="3:24" x14ac:dyDescent="0.2">
      <c r="C57" s="139" t="s">
        <v>507</v>
      </c>
      <c r="D57" s="131">
        <v>0</v>
      </c>
      <c r="E57" s="116">
        <v>0</v>
      </c>
      <c r="F57" s="208"/>
      <c r="G57" s="255" t="s">
        <v>507</v>
      </c>
      <c r="H57" s="255" t="s">
        <v>507</v>
      </c>
      <c r="I57" s="208" t="s">
        <v>507</v>
      </c>
      <c r="J57" s="207" t="s">
        <v>507</v>
      </c>
      <c r="K57" s="304" t="s">
        <v>261</v>
      </c>
      <c r="L57" s="296" t="s">
        <v>507</v>
      </c>
      <c r="M57" s="292">
        <v>0</v>
      </c>
      <c r="N57" s="292" t="s">
        <v>507</v>
      </c>
      <c r="O57" s="296" t="s">
        <v>507</v>
      </c>
      <c r="P57" s="296" t="s">
        <v>507</v>
      </c>
      <c r="Q57" s="298" t="s">
        <v>507</v>
      </c>
      <c r="R57" s="204" t="s">
        <v>507</v>
      </c>
      <c r="S57" s="140"/>
    </row>
    <row r="58" spans="3:24" x14ac:dyDescent="0.2">
      <c r="C58" s="139" t="s">
        <v>507</v>
      </c>
      <c r="D58" s="131">
        <v>0</v>
      </c>
      <c r="E58" s="116">
        <v>0</v>
      </c>
      <c r="F58" s="208">
        <v>0</v>
      </c>
      <c r="G58" s="255" t="s">
        <v>507</v>
      </c>
      <c r="H58" s="255" t="s">
        <v>507</v>
      </c>
      <c r="I58" s="208" t="s">
        <v>507</v>
      </c>
      <c r="J58" s="207" t="s">
        <v>507</v>
      </c>
      <c r="K58" s="304" t="s">
        <v>261</v>
      </c>
      <c r="L58" s="296" t="s">
        <v>507</v>
      </c>
      <c r="M58" s="292">
        <v>0</v>
      </c>
      <c r="N58" s="292" t="s">
        <v>507</v>
      </c>
      <c r="O58" s="296" t="s">
        <v>507</v>
      </c>
      <c r="P58" s="296" t="s">
        <v>507</v>
      </c>
      <c r="Q58" s="298" t="s">
        <v>507</v>
      </c>
      <c r="R58" s="204" t="s">
        <v>507</v>
      </c>
      <c r="S58" s="140"/>
    </row>
    <row r="59" spans="3:24" x14ac:dyDescent="0.2">
      <c r="C59" s="139" t="s">
        <v>507</v>
      </c>
      <c r="D59" s="131">
        <v>0</v>
      </c>
      <c r="E59" s="116">
        <v>0</v>
      </c>
      <c r="F59" s="208">
        <v>0</v>
      </c>
      <c r="G59" s="255" t="s">
        <v>507</v>
      </c>
      <c r="H59" s="255" t="s">
        <v>507</v>
      </c>
      <c r="I59" s="208" t="s">
        <v>507</v>
      </c>
      <c r="J59" s="207" t="s">
        <v>507</v>
      </c>
      <c r="K59" s="304" t="s">
        <v>261</v>
      </c>
      <c r="L59" s="296" t="s">
        <v>507</v>
      </c>
      <c r="M59" s="292">
        <v>0</v>
      </c>
      <c r="N59" s="292" t="s">
        <v>507</v>
      </c>
      <c r="O59" s="296" t="s">
        <v>507</v>
      </c>
      <c r="P59" s="296" t="s">
        <v>507</v>
      </c>
      <c r="Q59" s="298" t="s">
        <v>507</v>
      </c>
      <c r="R59" s="204" t="s">
        <v>507</v>
      </c>
      <c r="S59" s="140"/>
    </row>
    <row r="60" spans="3:24" x14ac:dyDescent="0.2">
      <c r="C60" s="139" t="s">
        <v>507</v>
      </c>
      <c r="D60" s="131">
        <v>0</v>
      </c>
      <c r="E60" s="116">
        <v>0</v>
      </c>
      <c r="F60" s="208">
        <v>0</v>
      </c>
      <c r="G60" s="255" t="s">
        <v>507</v>
      </c>
      <c r="H60" s="255" t="s">
        <v>507</v>
      </c>
      <c r="I60" s="208" t="s">
        <v>507</v>
      </c>
      <c r="J60" s="207" t="s">
        <v>507</v>
      </c>
      <c r="K60" s="304" t="s">
        <v>261</v>
      </c>
      <c r="L60" s="296" t="s">
        <v>507</v>
      </c>
      <c r="M60" s="292">
        <v>0</v>
      </c>
      <c r="N60" s="292" t="s">
        <v>507</v>
      </c>
      <c r="O60" s="296" t="s">
        <v>507</v>
      </c>
      <c r="P60" s="296" t="s">
        <v>507</v>
      </c>
      <c r="Q60" s="298" t="s">
        <v>507</v>
      </c>
      <c r="R60" s="204" t="s">
        <v>507</v>
      </c>
      <c r="S60" s="140"/>
    </row>
    <row r="61" spans="3:24" x14ac:dyDescent="0.2">
      <c r="C61" s="139" t="s">
        <v>507</v>
      </c>
      <c r="D61" s="131">
        <v>0</v>
      </c>
      <c r="E61" s="116">
        <v>0</v>
      </c>
      <c r="F61" s="208">
        <v>0</v>
      </c>
      <c r="G61" s="255" t="s">
        <v>507</v>
      </c>
      <c r="H61" s="255" t="s">
        <v>507</v>
      </c>
      <c r="I61" s="208" t="s">
        <v>507</v>
      </c>
      <c r="J61" s="207" t="s">
        <v>507</v>
      </c>
      <c r="K61" s="304" t="s">
        <v>261</v>
      </c>
      <c r="L61" s="296" t="s">
        <v>507</v>
      </c>
      <c r="M61" s="292">
        <v>0</v>
      </c>
      <c r="N61" s="292" t="s">
        <v>507</v>
      </c>
      <c r="O61" s="296" t="s">
        <v>507</v>
      </c>
      <c r="P61" s="296" t="s">
        <v>507</v>
      </c>
      <c r="Q61" s="298" t="s">
        <v>507</v>
      </c>
      <c r="R61" s="204" t="s">
        <v>507</v>
      </c>
      <c r="S61" s="140"/>
    </row>
    <row r="62" spans="3:24" x14ac:dyDescent="0.2">
      <c r="C62" s="139" t="s">
        <v>507</v>
      </c>
      <c r="D62" s="131">
        <v>0</v>
      </c>
      <c r="E62" s="116">
        <v>0</v>
      </c>
      <c r="F62" s="208">
        <v>0</v>
      </c>
      <c r="G62" s="255" t="s">
        <v>507</v>
      </c>
      <c r="H62" s="255" t="s">
        <v>507</v>
      </c>
      <c r="I62" s="208" t="s">
        <v>507</v>
      </c>
      <c r="J62" s="207" t="s">
        <v>507</v>
      </c>
      <c r="K62" s="304" t="s">
        <v>261</v>
      </c>
      <c r="L62" s="296" t="s">
        <v>507</v>
      </c>
      <c r="M62" s="292">
        <v>0</v>
      </c>
      <c r="N62" s="292" t="s">
        <v>507</v>
      </c>
      <c r="O62" s="296" t="s">
        <v>507</v>
      </c>
      <c r="P62" s="296" t="s">
        <v>507</v>
      </c>
      <c r="Q62" s="298" t="s">
        <v>507</v>
      </c>
      <c r="R62" s="204" t="s">
        <v>507</v>
      </c>
      <c r="S62" s="140"/>
    </row>
    <row r="63" spans="3:24" x14ac:dyDescent="0.2">
      <c r="C63" s="139" t="s">
        <v>507</v>
      </c>
      <c r="D63" s="131">
        <v>0</v>
      </c>
      <c r="E63" s="116">
        <v>0</v>
      </c>
      <c r="F63" s="208">
        <v>0</v>
      </c>
      <c r="G63" s="255" t="s">
        <v>507</v>
      </c>
      <c r="H63" s="255" t="s">
        <v>507</v>
      </c>
      <c r="I63" s="208" t="s">
        <v>507</v>
      </c>
      <c r="J63" s="207" t="s">
        <v>507</v>
      </c>
      <c r="K63" s="304" t="s">
        <v>261</v>
      </c>
      <c r="L63" s="296" t="s">
        <v>507</v>
      </c>
      <c r="M63" s="292">
        <v>0</v>
      </c>
      <c r="N63" s="292" t="s">
        <v>507</v>
      </c>
      <c r="O63" s="296" t="s">
        <v>507</v>
      </c>
      <c r="P63" s="296" t="s">
        <v>507</v>
      </c>
      <c r="Q63" s="298" t="s">
        <v>507</v>
      </c>
      <c r="R63" s="204" t="s">
        <v>507</v>
      </c>
      <c r="S63" s="140"/>
    </row>
    <row r="64" spans="3:24" ht="13.5" thickBot="1" x14ac:dyDescent="0.25">
      <c r="C64" s="141" t="s">
        <v>507</v>
      </c>
      <c r="D64" s="142">
        <v>0</v>
      </c>
      <c r="E64" s="143">
        <v>0</v>
      </c>
      <c r="F64" s="250">
        <v>0</v>
      </c>
      <c r="G64" s="256" t="s">
        <v>507</v>
      </c>
      <c r="H64" s="256" t="s">
        <v>507</v>
      </c>
      <c r="I64" s="250" t="s">
        <v>507</v>
      </c>
      <c r="J64" s="249" t="s">
        <v>507</v>
      </c>
      <c r="K64" s="299" t="s">
        <v>261</v>
      </c>
      <c r="L64" s="289" t="s">
        <v>507</v>
      </c>
      <c r="M64" s="293">
        <v>0</v>
      </c>
      <c r="N64" s="293" t="s">
        <v>507</v>
      </c>
      <c r="O64" s="289" t="s">
        <v>507</v>
      </c>
      <c r="P64" s="289" t="s">
        <v>507</v>
      </c>
      <c r="Q64" s="299" t="s">
        <v>507</v>
      </c>
      <c r="R64" s="297" t="s">
        <v>507</v>
      </c>
      <c r="S64" s="144"/>
    </row>
    <row r="65" spans="3:24" x14ac:dyDescent="0.2">
      <c r="C65" s="133">
        <v>6</v>
      </c>
      <c r="D65" s="134" t="s">
        <v>463</v>
      </c>
      <c r="E65" s="135">
        <v>1</v>
      </c>
      <c r="F65" s="137">
        <v>1</v>
      </c>
      <c r="G65" s="136">
        <v>129250000000</v>
      </c>
      <c r="H65" s="136">
        <v>129250000</v>
      </c>
      <c r="I65" s="137">
        <v>29</v>
      </c>
      <c r="J65" s="134">
        <v>53429275862.06897</v>
      </c>
      <c r="K65" s="137"/>
      <c r="L65" s="134"/>
      <c r="M65" s="134"/>
      <c r="N65" s="134">
        <v>0</v>
      </c>
      <c r="O65" s="137" t="s">
        <v>507</v>
      </c>
      <c r="P65" s="134" t="s">
        <v>507</v>
      </c>
      <c r="Q65" s="203"/>
      <c r="R65" s="203">
        <v>1303023667954.1899</v>
      </c>
      <c r="S65" s="138" t="s">
        <v>506</v>
      </c>
      <c r="U65" s="246"/>
      <c r="V65" s="247"/>
      <c r="W65" s="229"/>
      <c r="X65" s="248"/>
    </row>
    <row r="66" spans="3:24" x14ac:dyDescent="0.2">
      <c r="C66" s="139">
        <v>6.1</v>
      </c>
      <c r="D66" s="131" t="s">
        <v>460</v>
      </c>
      <c r="E66" s="116">
        <v>0.5</v>
      </c>
      <c r="F66" s="208"/>
      <c r="G66" s="255" t="s">
        <v>507</v>
      </c>
      <c r="H66" s="255" t="s">
        <v>507</v>
      </c>
      <c r="I66" s="208" t="s">
        <v>507</v>
      </c>
      <c r="J66" s="207" t="s">
        <v>507</v>
      </c>
      <c r="K66" s="304">
        <v>544333164000</v>
      </c>
      <c r="L66" s="296">
        <v>120</v>
      </c>
      <c r="M66" s="296" t="s">
        <v>185</v>
      </c>
      <c r="N66" s="296" t="s">
        <v>507</v>
      </c>
      <c r="O66" s="296">
        <v>40</v>
      </c>
      <c r="P66" s="296">
        <v>40</v>
      </c>
      <c r="Q66" s="298">
        <v>255140452676</v>
      </c>
      <c r="R66" s="204">
        <v>833525875324</v>
      </c>
      <c r="S66" s="140"/>
    </row>
    <row r="67" spans="3:24" ht="25.5" x14ac:dyDescent="0.2">
      <c r="C67" s="139">
        <v>6.1999999999999993</v>
      </c>
      <c r="D67" s="131" t="s">
        <v>461</v>
      </c>
      <c r="E67" s="116">
        <v>0.25</v>
      </c>
      <c r="F67" s="208"/>
      <c r="G67" s="255" t="s">
        <v>507</v>
      </c>
      <c r="H67" s="255" t="s">
        <v>507</v>
      </c>
      <c r="I67" s="208" t="s">
        <v>507</v>
      </c>
      <c r="J67" s="207" t="s">
        <v>507</v>
      </c>
      <c r="K67" s="304">
        <v>234873810000</v>
      </c>
      <c r="L67" s="296">
        <v>100</v>
      </c>
      <c r="M67" s="292" t="s">
        <v>185</v>
      </c>
      <c r="N67" s="292" t="s">
        <v>507</v>
      </c>
      <c r="O67" s="296">
        <v>40</v>
      </c>
      <c r="P67" s="296">
        <v>40</v>
      </c>
      <c r="Q67" s="298">
        <v>130132466562.56</v>
      </c>
      <c r="R67" s="204">
        <v>292640391437.44</v>
      </c>
      <c r="S67" s="140"/>
    </row>
    <row r="68" spans="3:24" ht="25.5" x14ac:dyDescent="0.2">
      <c r="C68" s="139">
        <v>6.2999999999999989</v>
      </c>
      <c r="D68" s="131" t="s">
        <v>462</v>
      </c>
      <c r="E68" s="116">
        <v>0.25</v>
      </c>
      <c r="F68" s="208"/>
      <c r="G68" s="255" t="s">
        <v>507</v>
      </c>
      <c r="H68" s="255" t="s">
        <v>507</v>
      </c>
      <c r="I68" s="208" t="s">
        <v>507</v>
      </c>
      <c r="J68" s="207" t="s">
        <v>507</v>
      </c>
      <c r="K68" s="304">
        <v>171235727301</v>
      </c>
      <c r="L68" s="296">
        <v>80</v>
      </c>
      <c r="M68" s="292">
        <v>0</v>
      </c>
      <c r="N68" s="292" t="s">
        <v>507</v>
      </c>
      <c r="O68" s="296">
        <v>40</v>
      </c>
      <c r="P68" s="296">
        <v>40</v>
      </c>
      <c r="Q68" s="298">
        <v>97119762488.850006</v>
      </c>
      <c r="R68" s="204">
        <v>176857401192.75</v>
      </c>
      <c r="S68" s="140"/>
    </row>
    <row r="69" spans="3:24" x14ac:dyDescent="0.2">
      <c r="C69" s="139" t="s">
        <v>507</v>
      </c>
      <c r="D69" s="131">
        <v>0</v>
      </c>
      <c r="E69" s="116">
        <v>0</v>
      </c>
      <c r="F69" s="208">
        <v>0</v>
      </c>
      <c r="G69" s="255" t="s">
        <v>507</v>
      </c>
      <c r="H69" s="255" t="s">
        <v>507</v>
      </c>
      <c r="I69" s="208" t="s">
        <v>507</v>
      </c>
      <c r="J69" s="207" t="s">
        <v>507</v>
      </c>
      <c r="K69" s="304" t="s">
        <v>261</v>
      </c>
      <c r="L69" s="296" t="s">
        <v>507</v>
      </c>
      <c r="M69" s="292">
        <v>0</v>
      </c>
      <c r="N69" s="292" t="s">
        <v>507</v>
      </c>
      <c r="O69" s="296" t="s">
        <v>507</v>
      </c>
      <c r="P69" s="296" t="s">
        <v>507</v>
      </c>
      <c r="Q69" s="298" t="s">
        <v>507</v>
      </c>
      <c r="R69" s="204" t="s">
        <v>507</v>
      </c>
      <c r="S69" s="140"/>
    </row>
    <row r="70" spans="3:24" x14ac:dyDescent="0.2">
      <c r="C70" s="139" t="s">
        <v>507</v>
      </c>
      <c r="D70" s="131">
        <v>0</v>
      </c>
      <c r="E70" s="116">
        <v>0</v>
      </c>
      <c r="F70" s="208">
        <v>0</v>
      </c>
      <c r="G70" s="255" t="s">
        <v>507</v>
      </c>
      <c r="H70" s="255" t="s">
        <v>507</v>
      </c>
      <c r="I70" s="208" t="s">
        <v>507</v>
      </c>
      <c r="J70" s="207" t="s">
        <v>507</v>
      </c>
      <c r="K70" s="304" t="s">
        <v>261</v>
      </c>
      <c r="L70" s="296" t="s">
        <v>507</v>
      </c>
      <c r="M70" s="292">
        <v>0</v>
      </c>
      <c r="N70" s="292" t="s">
        <v>507</v>
      </c>
      <c r="O70" s="296" t="s">
        <v>507</v>
      </c>
      <c r="P70" s="296" t="s">
        <v>507</v>
      </c>
      <c r="Q70" s="298" t="s">
        <v>507</v>
      </c>
      <c r="R70" s="204" t="s">
        <v>507</v>
      </c>
      <c r="S70" s="140"/>
    </row>
    <row r="71" spans="3:24" x14ac:dyDescent="0.2">
      <c r="C71" s="139" t="s">
        <v>507</v>
      </c>
      <c r="D71" s="131">
        <v>0</v>
      </c>
      <c r="E71" s="116">
        <v>0</v>
      </c>
      <c r="F71" s="208">
        <v>0</v>
      </c>
      <c r="G71" s="255" t="s">
        <v>507</v>
      </c>
      <c r="H71" s="255" t="s">
        <v>507</v>
      </c>
      <c r="I71" s="208" t="s">
        <v>507</v>
      </c>
      <c r="J71" s="207" t="s">
        <v>507</v>
      </c>
      <c r="K71" s="304" t="s">
        <v>261</v>
      </c>
      <c r="L71" s="296" t="s">
        <v>507</v>
      </c>
      <c r="M71" s="292">
        <v>0</v>
      </c>
      <c r="N71" s="292" t="s">
        <v>507</v>
      </c>
      <c r="O71" s="296" t="s">
        <v>507</v>
      </c>
      <c r="P71" s="296" t="s">
        <v>507</v>
      </c>
      <c r="Q71" s="298" t="s">
        <v>507</v>
      </c>
      <c r="R71" s="204" t="s">
        <v>507</v>
      </c>
      <c r="S71" s="140"/>
    </row>
    <row r="72" spans="3:24" x14ac:dyDescent="0.2">
      <c r="C72" s="139" t="s">
        <v>507</v>
      </c>
      <c r="D72" s="131">
        <v>0</v>
      </c>
      <c r="E72" s="116">
        <v>0</v>
      </c>
      <c r="F72" s="208">
        <v>0</v>
      </c>
      <c r="G72" s="255" t="s">
        <v>507</v>
      </c>
      <c r="H72" s="255" t="s">
        <v>507</v>
      </c>
      <c r="I72" s="208" t="s">
        <v>507</v>
      </c>
      <c r="J72" s="207" t="s">
        <v>507</v>
      </c>
      <c r="K72" s="304" t="s">
        <v>261</v>
      </c>
      <c r="L72" s="296" t="s">
        <v>507</v>
      </c>
      <c r="M72" s="292">
        <v>0</v>
      </c>
      <c r="N72" s="292" t="s">
        <v>507</v>
      </c>
      <c r="O72" s="296" t="s">
        <v>507</v>
      </c>
      <c r="P72" s="296" t="s">
        <v>507</v>
      </c>
      <c r="Q72" s="298" t="s">
        <v>507</v>
      </c>
      <c r="R72" s="204" t="s">
        <v>507</v>
      </c>
      <c r="S72" s="140"/>
    </row>
    <row r="73" spans="3:24" x14ac:dyDescent="0.2">
      <c r="C73" s="139" t="s">
        <v>507</v>
      </c>
      <c r="D73" s="131">
        <v>0</v>
      </c>
      <c r="E73" s="116">
        <v>0</v>
      </c>
      <c r="F73" s="208">
        <v>0</v>
      </c>
      <c r="G73" s="255" t="s">
        <v>507</v>
      </c>
      <c r="H73" s="255" t="s">
        <v>507</v>
      </c>
      <c r="I73" s="208" t="s">
        <v>507</v>
      </c>
      <c r="J73" s="207" t="s">
        <v>507</v>
      </c>
      <c r="K73" s="304" t="s">
        <v>261</v>
      </c>
      <c r="L73" s="296" t="s">
        <v>507</v>
      </c>
      <c r="M73" s="292">
        <v>0</v>
      </c>
      <c r="N73" s="292" t="s">
        <v>507</v>
      </c>
      <c r="O73" s="296" t="s">
        <v>507</v>
      </c>
      <c r="P73" s="296" t="s">
        <v>507</v>
      </c>
      <c r="Q73" s="298" t="s">
        <v>507</v>
      </c>
      <c r="R73" s="204" t="s">
        <v>507</v>
      </c>
      <c r="S73" s="140"/>
    </row>
    <row r="74" spans="3:24" x14ac:dyDescent="0.2">
      <c r="C74" s="139" t="s">
        <v>507</v>
      </c>
      <c r="D74" s="131">
        <v>0</v>
      </c>
      <c r="E74" s="116">
        <v>0</v>
      </c>
      <c r="F74" s="208">
        <v>0</v>
      </c>
      <c r="G74" s="255" t="s">
        <v>507</v>
      </c>
      <c r="H74" s="255" t="s">
        <v>507</v>
      </c>
      <c r="I74" s="208" t="s">
        <v>507</v>
      </c>
      <c r="J74" s="207" t="s">
        <v>507</v>
      </c>
      <c r="K74" s="304" t="s">
        <v>261</v>
      </c>
      <c r="L74" s="296" t="s">
        <v>507</v>
      </c>
      <c r="M74" s="292">
        <v>0</v>
      </c>
      <c r="N74" s="292" t="s">
        <v>507</v>
      </c>
      <c r="O74" s="296" t="s">
        <v>507</v>
      </c>
      <c r="P74" s="296" t="s">
        <v>507</v>
      </c>
      <c r="Q74" s="298" t="s">
        <v>507</v>
      </c>
      <c r="R74" s="204" t="s">
        <v>507</v>
      </c>
      <c r="S74" s="140"/>
    </row>
    <row r="75" spans="3:24" ht="13.5" thickBot="1" x14ac:dyDescent="0.25">
      <c r="C75" s="141" t="s">
        <v>507</v>
      </c>
      <c r="D75" s="142">
        <v>0</v>
      </c>
      <c r="E75" s="143">
        <v>0</v>
      </c>
      <c r="F75" s="250">
        <v>0</v>
      </c>
      <c r="G75" s="256" t="s">
        <v>507</v>
      </c>
      <c r="H75" s="256" t="s">
        <v>507</v>
      </c>
      <c r="I75" s="250" t="s">
        <v>507</v>
      </c>
      <c r="J75" s="249" t="s">
        <v>507</v>
      </c>
      <c r="K75" s="299" t="s">
        <v>261</v>
      </c>
      <c r="L75" s="289" t="s">
        <v>507</v>
      </c>
      <c r="M75" s="293">
        <v>0</v>
      </c>
      <c r="N75" s="293" t="s">
        <v>507</v>
      </c>
      <c r="O75" s="289" t="s">
        <v>507</v>
      </c>
      <c r="P75" s="289" t="s">
        <v>507</v>
      </c>
      <c r="Q75" s="299" t="s">
        <v>507</v>
      </c>
      <c r="R75" s="297" t="s">
        <v>507</v>
      </c>
      <c r="S75" s="144"/>
    </row>
    <row r="76" spans="3:24" x14ac:dyDescent="0.2">
      <c r="C76" s="133">
        <v>7</v>
      </c>
      <c r="D76" s="134" t="s">
        <v>464</v>
      </c>
      <c r="E76" s="135">
        <v>1</v>
      </c>
      <c r="F76" s="137">
        <v>1</v>
      </c>
      <c r="G76" s="136">
        <v>129250000000</v>
      </c>
      <c r="H76" s="136">
        <v>129250000</v>
      </c>
      <c r="I76" s="137">
        <v>29</v>
      </c>
      <c r="J76" s="134">
        <v>53429275862.06897</v>
      </c>
      <c r="K76" s="137"/>
      <c r="L76" s="134"/>
      <c r="M76" s="134"/>
      <c r="N76" s="134">
        <v>0</v>
      </c>
      <c r="O76" s="137" t="s">
        <v>507</v>
      </c>
      <c r="P76" s="134" t="s">
        <v>507</v>
      </c>
      <c r="Q76" s="203"/>
      <c r="R76" s="203">
        <v>357454557876.51001</v>
      </c>
      <c r="S76" s="138" t="s">
        <v>506</v>
      </c>
      <c r="U76" s="246"/>
      <c r="V76" s="247"/>
      <c r="W76" s="229"/>
      <c r="X76" s="248"/>
    </row>
    <row r="77" spans="3:24" ht="25.5" x14ac:dyDescent="0.2">
      <c r="C77" s="139">
        <v>7.1</v>
      </c>
      <c r="D77" s="131" t="s">
        <v>467</v>
      </c>
      <c r="E77" s="116">
        <v>0.4</v>
      </c>
      <c r="F77" s="208"/>
      <c r="G77" s="255" t="s">
        <v>507</v>
      </c>
      <c r="H77" s="255" t="s">
        <v>507</v>
      </c>
      <c r="I77" s="208" t="s">
        <v>507</v>
      </c>
      <c r="J77" s="207" t="s">
        <v>507</v>
      </c>
      <c r="K77" s="304">
        <v>117234765491</v>
      </c>
      <c r="L77" s="296">
        <v>120</v>
      </c>
      <c r="M77" s="296" t="s">
        <v>185</v>
      </c>
      <c r="N77" s="296" t="s">
        <v>507</v>
      </c>
      <c r="O77" s="296">
        <v>40</v>
      </c>
      <c r="P77" s="296">
        <v>40</v>
      </c>
      <c r="Q77" s="298">
        <v>197022544991</v>
      </c>
      <c r="R77" s="204">
        <v>37446985991</v>
      </c>
      <c r="S77" s="140"/>
    </row>
    <row r="78" spans="3:24" ht="25.5" x14ac:dyDescent="0.2">
      <c r="C78" s="139">
        <v>7.1999999999999993</v>
      </c>
      <c r="D78" s="131" t="s">
        <v>465</v>
      </c>
      <c r="E78" s="116">
        <v>0.35</v>
      </c>
      <c r="F78" s="208"/>
      <c r="G78" s="255" t="s">
        <v>507</v>
      </c>
      <c r="H78" s="255" t="s">
        <v>507</v>
      </c>
      <c r="I78" s="208" t="s">
        <v>507</v>
      </c>
      <c r="J78" s="207" t="s">
        <v>507</v>
      </c>
      <c r="K78" s="304">
        <v>244921084000</v>
      </c>
      <c r="L78" s="296">
        <v>80</v>
      </c>
      <c r="M78" s="292" t="s">
        <v>185</v>
      </c>
      <c r="N78" s="292" t="s">
        <v>507</v>
      </c>
      <c r="O78" s="296">
        <v>40</v>
      </c>
      <c r="P78" s="296">
        <v>40</v>
      </c>
      <c r="Q78" s="298">
        <v>112067925115</v>
      </c>
      <c r="R78" s="204">
        <v>279805809285</v>
      </c>
      <c r="S78" s="140"/>
    </row>
    <row r="79" spans="3:24" x14ac:dyDescent="0.2">
      <c r="C79" s="139">
        <v>7.2999999999999989</v>
      </c>
      <c r="D79" s="131" t="s">
        <v>466</v>
      </c>
      <c r="E79" s="116">
        <v>0.25</v>
      </c>
      <c r="F79" s="208"/>
      <c r="G79" s="255" t="s">
        <v>507</v>
      </c>
      <c r="H79" s="255" t="s">
        <v>507</v>
      </c>
      <c r="I79" s="208" t="s">
        <v>507</v>
      </c>
      <c r="J79" s="207" t="s">
        <v>507</v>
      </c>
      <c r="K79" s="304">
        <v>37028960146</v>
      </c>
      <c r="L79" s="296">
        <v>100</v>
      </c>
      <c r="M79" s="292">
        <v>0</v>
      </c>
      <c r="N79" s="292" t="s">
        <v>507</v>
      </c>
      <c r="O79" s="296">
        <v>40</v>
      </c>
      <c r="P79" s="296">
        <v>40</v>
      </c>
      <c r="Q79" s="298">
        <v>26450365662.290001</v>
      </c>
      <c r="R79" s="204">
        <v>40201762600.510002</v>
      </c>
      <c r="S79" s="140"/>
    </row>
    <row r="80" spans="3:24" x14ac:dyDescent="0.2">
      <c r="C80" s="139" t="s">
        <v>507</v>
      </c>
      <c r="D80" s="131">
        <v>0</v>
      </c>
      <c r="E80" s="116">
        <v>0</v>
      </c>
      <c r="F80" s="208">
        <v>0</v>
      </c>
      <c r="G80" s="255" t="s">
        <v>507</v>
      </c>
      <c r="H80" s="255" t="s">
        <v>507</v>
      </c>
      <c r="I80" s="208" t="s">
        <v>507</v>
      </c>
      <c r="J80" s="207" t="s">
        <v>507</v>
      </c>
      <c r="K80" s="304" t="s">
        <v>261</v>
      </c>
      <c r="L80" s="296" t="s">
        <v>507</v>
      </c>
      <c r="M80" s="292">
        <v>0</v>
      </c>
      <c r="N80" s="292" t="s">
        <v>507</v>
      </c>
      <c r="O80" s="296" t="s">
        <v>507</v>
      </c>
      <c r="P80" s="296" t="s">
        <v>507</v>
      </c>
      <c r="Q80" s="298" t="s">
        <v>507</v>
      </c>
      <c r="R80" s="204" t="s">
        <v>507</v>
      </c>
      <c r="S80" s="140"/>
    </row>
    <row r="81" spans="3:24" x14ac:dyDescent="0.2">
      <c r="C81" s="139" t="s">
        <v>507</v>
      </c>
      <c r="D81" s="131">
        <v>0</v>
      </c>
      <c r="E81" s="116">
        <v>0</v>
      </c>
      <c r="F81" s="208">
        <v>0</v>
      </c>
      <c r="G81" s="255" t="s">
        <v>507</v>
      </c>
      <c r="H81" s="255" t="s">
        <v>507</v>
      </c>
      <c r="I81" s="208" t="s">
        <v>507</v>
      </c>
      <c r="J81" s="207" t="s">
        <v>507</v>
      </c>
      <c r="K81" s="304" t="s">
        <v>261</v>
      </c>
      <c r="L81" s="296" t="s">
        <v>507</v>
      </c>
      <c r="M81" s="292">
        <v>0</v>
      </c>
      <c r="N81" s="292" t="s">
        <v>507</v>
      </c>
      <c r="O81" s="296" t="s">
        <v>507</v>
      </c>
      <c r="P81" s="296" t="s">
        <v>507</v>
      </c>
      <c r="Q81" s="298" t="s">
        <v>507</v>
      </c>
      <c r="R81" s="204" t="s">
        <v>507</v>
      </c>
      <c r="S81" s="140"/>
    </row>
    <row r="82" spans="3:24" x14ac:dyDescent="0.2">
      <c r="C82" s="139" t="s">
        <v>507</v>
      </c>
      <c r="D82" s="131">
        <v>0</v>
      </c>
      <c r="E82" s="116">
        <v>0</v>
      </c>
      <c r="F82" s="208">
        <v>0</v>
      </c>
      <c r="G82" s="255" t="s">
        <v>507</v>
      </c>
      <c r="H82" s="255" t="s">
        <v>507</v>
      </c>
      <c r="I82" s="208" t="s">
        <v>507</v>
      </c>
      <c r="J82" s="207" t="s">
        <v>507</v>
      </c>
      <c r="K82" s="304" t="s">
        <v>261</v>
      </c>
      <c r="L82" s="296" t="s">
        <v>507</v>
      </c>
      <c r="M82" s="292">
        <v>0</v>
      </c>
      <c r="N82" s="292" t="s">
        <v>507</v>
      </c>
      <c r="O82" s="296" t="s">
        <v>507</v>
      </c>
      <c r="P82" s="296" t="s">
        <v>507</v>
      </c>
      <c r="Q82" s="298" t="s">
        <v>507</v>
      </c>
      <c r="R82" s="204" t="s">
        <v>507</v>
      </c>
      <c r="S82" s="140"/>
    </row>
    <row r="83" spans="3:24" x14ac:dyDescent="0.2">
      <c r="C83" s="139" t="s">
        <v>507</v>
      </c>
      <c r="D83" s="131">
        <v>0</v>
      </c>
      <c r="E83" s="116">
        <v>0</v>
      </c>
      <c r="F83" s="208">
        <v>0</v>
      </c>
      <c r="G83" s="255" t="s">
        <v>507</v>
      </c>
      <c r="H83" s="255" t="s">
        <v>507</v>
      </c>
      <c r="I83" s="208" t="s">
        <v>507</v>
      </c>
      <c r="J83" s="207" t="s">
        <v>507</v>
      </c>
      <c r="K83" s="304" t="s">
        <v>261</v>
      </c>
      <c r="L83" s="296" t="s">
        <v>507</v>
      </c>
      <c r="M83" s="292">
        <v>0</v>
      </c>
      <c r="N83" s="292" t="s">
        <v>507</v>
      </c>
      <c r="O83" s="296" t="s">
        <v>507</v>
      </c>
      <c r="P83" s="296" t="s">
        <v>507</v>
      </c>
      <c r="Q83" s="298" t="s">
        <v>507</v>
      </c>
      <c r="R83" s="204" t="s">
        <v>507</v>
      </c>
      <c r="S83" s="140"/>
    </row>
    <row r="84" spans="3:24" x14ac:dyDescent="0.2">
      <c r="C84" s="139" t="s">
        <v>507</v>
      </c>
      <c r="D84" s="131">
        <v>0</v>
      </c>
      <c r="E84" s="116">
        <v>0</v>
      </c>
      <c r="F84" s="208">
        <v>0</v>
      </c>
      <c r="G84" s="255" t="s">
        <v>507</v>
      </c>
      <c r="H84" s="255" t="s">
        <v>507</v>
      </c>
      <c r="I84" s="208" t="s">
        <v>507</v>
      </c>
      <c r="J84" s="207" t="s">
        <v>507</v>
      </c>
      <c r="K84" s="304" t="s">
        <v>261</v>
      </c>
      <c r="L84" s="296" t="s">
        <v>507</v>
      </c>
      <c r="M84" s="292">
        <v>0</v>
      </c>
      <c r="N84" s="292" t="s">
        <v>507</v>
      </c>
      <c r="O84" s="296" t="s">
        <v>507</v>
      </c>
      <c r="P84" s="296" t="s">
        <v>507</v>
      </c>
      <c r="Q84" s="298" t="s">
        <v>507</v>
      </c>
      <c r="R84" s="204" t="s">
        <v>507</v>
      </c>
      <c r="S84" s="140"/>
    </row>
    <row r="85" spans="3:24" x14ac:dyDescent="0.2">
      <c r="C85" s="139" t="s">
        <v>507</v>
      </c>
      <c r="D85" s="131">
        <v>0</v>
      </c>
      <c r="E85" s="116">
        <v>0</v>
      </c>
      <c r="F85" s="208">
        <v>0</v>
      </c>
      <c r="G85" s="255" t="s">
        <v>507</v>
      </c>
      <c r="H85" s="255" t="s">
        <v>507</v>
      </c>
      <c r="I85" s="208" t="s">
        <v>507</v>
      </c>
      <c r="J85" s="207" t="s">
        <v>507</v>
      </c>
      <c r="K85" s="304" t="s">
        <v>261</v>
      </c>
      <c r="L85" s="296" t="s">
        <v>507</v>
      </c>
      <c r="M85" s="292">
        <v>0</v>
      </c>
      <c r="N85" s="292" t="s">
        <v>507</v>
      </c>
      <c r="O85" s="296" t="s">
        <v>507</v>
      </c>
      <c r="P85" s="296" t="s">
        <v>507</v>
      </c>
      <c r="Q85" s="298" t="s">
        <v>507</v>
      </c>
      <c r="R85" s="204" t="s">
        <v>507</v>
      </c>
      <c r="S85" s="140"/>
    </row>
    <row r="86" spans="3:24" ht="13.5" thickBot="1" x14ac:dyDescent="0.25">
      <c r="C86" s="141" t="s">
        <v>507</v>
      </c>
      <c r="D86" s="142">
        <v>0</v>
      </c>
      <c r="E86" s="143">
        <v>0</v>
      </c>
      <c r="F86" s="250">
        <v>0</v>
      </c>
      <c r="G86" s="256" t="s">
        <v>507</v>
      </c>
      <c r="H86" s="256" t="s">
        <v>507</v>
      </c>
      <c r="I86" s="250" t="s">
        <v>507</v>
      </c>
      <c r="J86" s="249" t="s">
        <v>507</v>
      </c>
      <c r="K86" s="299" t="s">
        <v>261</v>
      </c>
      <c r="L86" s="289" t="s">
        <v>507</v>
      </c>
      <c r="M86" s="293">
        <v>0</v>
      </c>
      <c r="N86" s="293" t="s">
        <v>507</v>
      </c>
      <c r="O86" s="289" t="s">
        <v>507</v>
      </c>
      <c r="P86" s="289" t="s">
        <v>507</v>
      </c>
      <c r="Q86" s="299" t="s">
        <v>507</v>
      </c>
      <c r="R86" s="297" t="s">
        <v>507</v>
      </c>
      <c r="S86" s="144"/>
    </row>
    <row r="87" spans="3:24" x14ac:dyDescent="0.2">
      <c r="C87" s="133">
        <v>8</v>
      </c>
      <c r="D87" s="134" t="s">
        <v>486</v>
      </c>
      <c r="E87" s="135">
        <v>1</v>
      </c>
      <c r="F87" s="137">
        <v>1</v>
      </c>
      <c r="G87" s="136">
        <v>129250000000</v>
      </c>
      <c r="H87" s="136">
        <v>129250000</v>
      </c>
      <c r="I87" s="137">
        <v>29</v>
      </c>
      <c r="J87" s="134">
        <v>53429275862.06897</v>
      </c>
      <c r="K87" s="137"/>
      <c r="L87" s="134"/>
      <c r="M87" s="134"/>
      <c r="N87" s="134">
        <v>0</v>
      </c>
      <c r="O87" s="137" t="s">
        <v>507</v>
      </c>
      <c r="P87" s="134" t="s">
        <v>507</v>
      </c>
      <c r="Q87" s="203"/>
      <c r="R87" s="203">
        <v>554375484848.30115</v>
      </c>
      <c r="S87" s="138" t="s">
        <v>506</v>
      </c>
      <c r="U87" s="246"/>
      <c r="V87" s="247"/>
      <c r="W87" s="229"/>
      <c r="X87" s="248"/>
    </row>
    <row r="88" spans="3:24" x14ac:dyDescent="0.2">
      <c r="C88" s="139">
        <v>8.1</v>
      </c>
      <c r="D88" s="131" t="s">
        <v>487</v>
      </c>
      <c r="E88" s="116">
        <v>0.4</v>
      </c>
      <c r="F88" s="208"/>
      <c r="G88" s="255" t="s">
        <v>507</v>
      </c>
      <c r="H88" s="255" t="s">
        <v>507</v>
      </c>
      <c r="I88" s="208" t="s">
        <v>507</v>
      </c>
      <c r="J88" s="207" t="s">
        <v>507</v>
      </c>
      <c r="K88" s="304">
        <v>193416133064.84387</v>
      </c>
      <c r="L88" s="296">
        <v>120</v>
      </c>
      <c r="M88" s="296" t="s">
        <v>185</v>
      </c>
      <c r="N88" s="296" t="s">
        <v>507</v>
      </c>
      <c r="O88" s="296">
        <v>30</v>
      </c>
      <c r="P88" s="296">
        <v>35</v>
      </c>
      <c r="Q88" s="298">
        <v>55421160018.379997</v>
      </c>
      <c r="R88" s="204">
        <v>302398686151.58118</v>
      </c>
      <c r="S88" s="140"/>
    </row>
    <row r="89" spans="3:24" x14ac:dyDescent="0.2">
      <c r="C89" s="139">
        <v>8.1999999999999993</v>
      </c>
      <c r="D89" s="131" t="s">
        <v>488</v>
      </c>
      <c r="E89" s="116">
        <v>0.2</v>
      </c>
      <c r="F89" s="208"/>
      <c r="G89" s="255" t="s">
        <v>507</v>
      </c>
      <c r="H89" s="255" t="s">
        <v>507</v>
      </c>
      <c r="I89" s="208" t="s">
        <v>507</v>
      </c>
      <c r="J89" s="207" t="s">
        <v>507</v>
      </c>
      <c r="K89" s="304">
        <v>44276625386</v>
      </c>
      <c r="L89" s="296">
        <v>60</v>
      </c>
      <c r="M89" s="292" t="s">
        <v>185</v>
      </c>
      <c r="N89" s="292" t="s">
        <v>507</v>
      </c>
      <c r="O89" s="296">
        <v>40</v>
      </c>
      <c r="P89" s="296">
        <v>40</v>
      </c>
      <c r="Q89" s="298">
        <v>5329574498.8000002</v>
      </c>
      <c r="R89" s="204">
        <v>56657701041.599991</v>
      </c>
      <c r="S89" s="140"/>
    </row>
    <row r="90" spans="3:24" x14ac:dyDescent="0.2">
      <c r="C90" s="139">
        <v>8.2999999999999989</v>
      </c>
      <c r="D90" s="131" t="s">
        <v>489</v>
      </c>
      <c r="E90" s="116">
        <v>0.2</v>
      </c>
      <c r="F90" s="208"/>
      <c r="G90" s="255" t="s">
        <v>507</v>
      </c>
      <c r="H90" s="255" t="s">
        <v>507</v>
      </c>
      <c r="I90" s="208" t="s">
        <v>507</v>
      </c>
      <c r="J90" s="207" t="s">
        <v>507</v>
      </c>
      <c r="K90" s="304">
        <v>36262313593</v>
      </c>
      <c r="L90" s="296">
        <v>80</v>
      </c>
      <c r="M90" s="292">
        <v>0</v>
      </c>
      <c r="N90" s="292" t="s">
        <v>507</v>
      </c>
      <c r="O90" s="296">
        <v>20</v>
      </c>
      <c r="P90" s="296">
        <v>40</v>
      </c>
      <c r="Q90" s="298">
        <v>33313633339.5</v>
      </c>
      <c r="R90" s="204">
        <v>17453605690.699997</v>
      </c>
      <c r="S90" s="140"/>
    </row>
    <row r="91" spans="3:24" ht="25.5" x14ac:dyDescent="0.2">
      <c r="C91" s="139">
        <v>8.3999999999999986</v>
      </c>
      <c r="D91" s="131" t="s">
        <v>490</v>
      </c>
      <c r="E91" s="116">
        <v>0.2</v>
      </c>
      <c r="F91" s="208">
        <v>0</v>
      </c>
      <c r="G91" s="255" t="s">
        <v>507</v>
      </c>
      <c r="H91" s="255" t="s">
        <v>507</v>
      </c>
      <c r="I91" s="208" t="s">
        <v>507</v>
      </c>
      <c r="J91" s="207" t="s">
        <v>507</v>
      </c>
      <c r="K91" s="304">
        <v>133163316661</v>
      </c>
      <c r="L91" s="296">
        <v>120</v>
      </c>
      <c r="M91" s="292">
        <v>0</v>
      </c>
      <c r="N91" s="292" t="s">
        <v>507</v>
      </c>
      <c r="O91" s="296">
        <v>40</v>
      </c>
      <c r="P91" s="296">
        <v>40</v>
      </c>
      <c r="Q91" s="298">
        <v>88461141357.580002</v>
      </c>
      <c r="R91" s="204">
        <v>177865491964.41998</v>
      </c>
      <c r="S91" s="140"/>
    </row>
    <row r="92" spans="3:24" x14ac:dyDescent="0.2">
      <c r="C92" s="139" t="s">
        <v>507</v>
      </c>
      <c r="D92" s="131">
        <v>0</v>
      </c>
      <c r="E92" s="116">
        <v>0</v>
      </c>
      <c r="F92" s="208">
        <v>0</v>
      </c>
      <c r="G92" s="255" t="s">
        <v>507</v>
      </c>
      <c r="H92" s="255" t="s">
        <v>507</v>
      </c>
      <c r="I92" s="208" t="s">
        <v>507</v>
      </c>
      <c r="J92" s="207" t="s">
        <v>507</v>
      </c>
      <c r="K92" s="304" t="s">
        <v>261</v>
      </c>
      <c r="L92" s="296" t="s">
        <v>507</v>
      </c>
      <c r="M92" s="292">
        <v>0</v>
      </c>
      <c r="N92" s="292" t="s">
        <v>507</v>
      </c>
      <c r="O92" s="296" t="s">
        <v>507</v>
      </c>
      <c r="P92" s="296" t="s">
        <v>507</v>
      </c>
      <c r="Q92" s="298" t="s">
        <v>507</v>
      </c>
      <c r="R92" s="204" t="s">
        <v>507</v>
      </c>
      <c r="S92" s="140"/>
    </row>
    <row r="93" spans="3:24" x14ac:dyDescent="0.2">
      <c r="C93" s="139" t="s">
        <v>507</v>
      </c>
      <c r="D93" s="131">
        <v>0</v>
      </c>
      <c r="E93" s="116">
        <v>0</v>
      </c>
      <c r="F93" s="208">
        <v>0</v>
      </c>
      <c r="G93" s="255" t="s">
        <v>507</v>
      </c>
      <c r="H93" s="255" t="s">
        <v>507</v>
      </c>
      <c r="I93" s="208" t="s">
        <v>507</v>
      </c>
      <c r="J93" s="207" t="s">
        <v>507</v>
      </c>
      <c r="K93" s="304" t="s">
        <v>261</v>
      </c>
      <c r="L93" s="296" t="s">
        <v>507</v>
      </c>
      <c r="M93" s="292">
        <v>0</v>
      </c>
      <c r="N93" s="292" t="s">
        <v>507</v>
      </c>
      <c r="O93" s="296" t="s">
        <v>507</v>
      </c>
      <c r="P93" s="296" t="s">
        <v>507</v>
      </c>
      <c r="Q93" s="298" t="s">
        <v>507</v>
      </c>
      <c r="R93" s="204" t="s">
        <v>507</v>
      </c>
      <c r="S93" s="140"/>
    </row>
    <row r="94" spans="3:24" x14ac:dyDescent="0.2">
      <c r="C94" s="139" t="s">
        <v>507</v>
      </c>
      <c r="D94" s="131">
        <v>0</v>
      </c>
      <c r="E94" s="116">
        <v>0</v>
      </c>
      <c r="F94" s="208">
        <v>0</v>
      </c>
      <c r="G94" s="255" t="s">
        <v>507</v>
      </c>
      <c r="H94" s="255" t="s">
        <v>507</v>
      </c>
      <c r="I94" s="208" t="s">
        <v>507</v>
      </c>
      <c r="J94" s="207" t="s">
        <v>507</v>
      </c>
      <c r="K94" s="304" t="s">
        <v>261</v>
      </c>
      <c r="L94" s="296" t="s">
        <v>507</v>
      </c>
      <c r="M94" s="292">
        <v>0</v>
      </c>
      <c r="N94" s="292" t="s">
        <v>507</v>
      </c>
      <c r="O94" s="296" t="s">
        <v>507</v>
      </c>
      <c r="P94" s="296" t="s">
        <v>507</v>
      </c>
      <c r="Q94" s="298" t="s">
        <v>507</v>
      </c>
      <c r="R94" s="204" t="s">
        <v>507</v>
      </c>
      <c r="S94" s="140"/>
    </row>
    <row r="95" spans="3:24" x14ac:dyDescent="0.2">
      <c r="C95" s="139" t="s">
        <v>507</v>
      </c>
      <c r="D95" s="131">
        <v>0</v>
      </c>
      <c r="E95" s="116">
        <v>0</v>
      </c>
      <c r="F95" s="208">
        <v>0</v>
      </c>
      <c r="G95" s="255" t="s">
        <v>507</v>
      </c>
      <c r="H95" s="255" t="s">
        <v>507</v>
      </c>
      <c r="I95" s="208" t="s">
        <v>507</v>
      </c>
      <c r="J95" s="207" t="s">
        <v>507</v>
      </c>
      <c r="K95" s="304" t="s">
        <v>261</v>
      </c>
      <c r="L95" s="296" t="s">
        <v>507</v>
      </c>
      <c r="M95" s="292">
        <v>0</v>
      </c>
      <c r="N95" s="292" t="s">
        <v>507</v>
      </c>
      <c r="O95" s="296" t="s">
        <v>507</v>
      </c>
      <c r="P95" s="296" t="s">
        <v>507</v>
      </c>
      <c r="Q95" s="298" t="s">
        <v>507</v>
      </c>
      <c r="R95" s="204" t="s">
        <v>507</v>
      </c>
      <c r="S95" s="140"/>
    </row>
    <row r="96" spans="3:24" x14ac:dyDescent="0.2">
      <c r="C96" s="139" t="s">
        <v>507</v>
      </c>
      <c r="D96" s="131">
        <v>0</v>
      </c>
      <c r="E96" s="116">
        <v>0</v>
      </c>
      <c r="F96" s="208">
        <v>0</v>
      </c>
      <c r="G96" s="255" t="s">
        <v>507</v>
      </c>
      <c r="H96" s="255" t="s">
        <v>507</v>
      </c>
      <c r="I96" s="208" t="s">
        <v>507</v>
      </c>
      <c r="J96" s="207" t="s">
        <v>507</v>
      </c>
      <c r="K96" s="304" t="s">
        <v>261</v>
      </c>
      <c r="L96" s="296" t="s">
        <v>507</v>
      </c>
      <c r="M96" s="292">
        <v>0</v>
      </c>
      <c r="N96" s="292" t="s">
        <v>507</v>
      </c>
      <c r="O96" s="296" t="s">
        <v>507</v>
      </c>
      <c r="P96" s="296" t="s">
        <v>507</v>
      </c>
      <c r="Q96" s="298" t="s">
        <v>507</v>
      </c>
      <c r="R96" s="204" t="s">
        <v>507</v>
      </c>
      <c r="S96" s="140"/>
    </row>
    <row r="97" spans="3:24" ht="13.5" thickBot="1" x14ac:dyDescent="0.25">
      <c r="C97" s="141" t="s">
        <v>507</v>
      </c>
      <c r="D97" s="142">
        <v>0</v>
      </c>
      <c r="E97" s="143">
        <v>0</v>
      </c>
      <c r="F97" s="250">
        <v>0</v>
      </c>
      <c r="G97" s="256" t="s">
        <v>507</v>
      </c>
      <c r="H97" s="256" t="s">
        <v>507</v>
      </c>
      <c r="I97" s="250" t="s">
        <v>507</v>
      </c>
      <c r="J97" s="249" t="s">
        <v>507</v>
      </c>
      <c r="K97" s="299" t="s">
        <v>261</v>
      </c>
      <c r="L97" s="289" t="s">
        <v>507</v>
      </c>
      <c r="M97" s="293">
        <v>0</v>
      </c>
      <c r="N97" s="293" t="s">
        <v>507</v>
      </c>
      <c r="O97" s="289" t="s">
        <v>507</v>
      </c>
      <c r="P97" s="289" t="s">
        <v>507</v>
      </c>
      <c r="Q97" s="299" t="s">
        <v>507</v>
      </c>
      <c r="R97" s="297" t="s">
        <v>507</v>
      </c>
      <c r="S97" s="144"/>
    </row>
    <row r="98" spans="3:24" x14ac:dyDescent="0.2">
      <c r="C98" s="133">
        <v>9</v>
      </c>
      <c r="D98" s="134" t="s">
        <v>499</v>
      </c>
      <c r="E98" s="135">
        <v>1</v>
      </c>
      <c r="F98" s="137">
        <v>1</v>
      </c>
      <c r="G98" s="136">
        <v>129250000000</v>
      </c>
      <c r="H98" s="136">
        <v>129250000</v>
      </c>
      <c r="I98" s="137">
        <v>29</v>
      </c>
      <c r="J98" s="134">
        <v>53429275862.06897</v>
      </c>
      <c r="K98" s="137"/>
      <c r="L98" s="134"/>
      <c r="M98" s="134"/>
      <c r="N98" s="134">
        <v>0</v>
      </c>
      <c r="O98" s="137" t="s">
        <v>507</v>
      </c>
      <c r="P98" s="134" t="s">
        <v>507</v>
      </c>
      <c r="Q98" s="203"/>
      <c r="R98" s="203">
        <v>852363673328.45361</v>
      </c>
      <c r="S98" s="138" t="s">
        <v>506</v>
      </c>
      <c r="U98" s="246"/>
      <c r="V98" s="247"/>
      <c r="W98" s="229"/>
      <c r="X98" s="248"/>
    </row>
    <row r="99" spans="3:24" x14ac:dyDescent="0.2">
      <c r="C99" s="139">
        <v>9.1</v>
      </c>
      <c r="D99" s="131" t="s">
        <v>469</v>
      </c>
      <c r="E99" s="116">
        <v>0.25</v>
      </c>
      <c r="F99" s="208"/>
      <c r="G99" s="255" t="s">
        <v>507</v>
      </c>
      <c r="H99" s="255" t="s">
        <v>507</v>
      </c>
      <c r="I99" s="208" t="s">
        <v>507</v>
      </c>
      <c r="J99" s="207" t="s">
        <v>507</v>
      </c>
      <c r="K99" s="304">
        <v>266344241000</v>
      </c>
      <c r="L99" s="296">
        <v>120</v>
      </c>
      <c r="M99" s="296" t="s">
        <v>185</v>
      </c>
      <c r="N99" s="296" t="s">
        <v>507</v>
      </c>
      <c r="O99" s="296">
        <v>40</v>
      </c>
      <c r="P99" s="296">
        <v>40</v>
      </c>
      <c r="Q99" s="298">
        <v>40529925283.009071</v>
      </c>
      <c r="R99" s="204">
        <v>492158556716.99091</v>
      </c>
      <c r="S99" s="140"/>
    </row>
    <row r="100" spans="3:24" ht="25.5" x14ac:dyDescent="0.2">
      <c r="C100" s="139">
        <v>9.1999999999999993</v>
      </c>
      <c r="D100" s="131" t="s">
        <v>471</v>
      </c>
      <c r="E100" s="116">
        <v>0.25</v>
      </c>
      <c r="F100" s="208"/>
      <c r="G100" s="255" t="s">
        <v>507</v>
      </c>
      <c r="H100" s="255" t="s">
        <v>507</v>
      </c>
      <c r="I100" s="208" t="s">
        <v>507</v>
      </c>
      <c r="J100" s="207" t="s">
        <v>507</v>
      </c>
      <c r="K100" s="304">
        <v>102261552224</v>
      </c>
      <c r="L100" s="296">
        <v>120</v>
      </c>
      <c r="M100" s="292" t="s">
        <v>185</v>
      </c>
      <c r="N100" s="292" t="s">
        <v>507</v>
      </c>
      <c r="O100" s="296">
        <v>40</v>
      </c>
      <c r="P100" s="296">
        <v>40</v>
      </c>
      <c r="Q100" s="298">
        <v>138199049773.81</v>
      </c>
      <c r="R100" s="204">
        <v>66324054674.190002</v>
      </c>
      <c r="S100" s="140"/>
    </row>
    <row r="101" spans="3:24" ht="25.5" x14ac:dyDescent="0.2">
      <c r="C101" s="139">
        <v>9.2999999999999989</v>
      </c>
      <c r="D101" s="131" t="s">
        <v>470</v>
      </c>
      <c r="E101" s="116">
        <v>0.25</v>
      </c>
      <c r="F101" s="208"/>
      <c r="G101" s="255" t="s">
        <v>507</v>
      </c>
      <c r="H101" s="255" t="s">
        <v>507</v>
      </c>
      <c r="I101" s="208" t="s">
        <v>507</v>
      </c>
      <c r="J101" s="207" t="s">
        <v>507</v>
      </c>
      <c r="K101" s="304">
        <v>244115866324</v>
      </c>
      <c r="L101" s="296">
        <v>120</v>
      </c>
      <c r="M101" s="292">
        <v>0</v>
      </c>
      <c r="N101" s="292" t="s">
        <v>507</v>
      </c>
      <c r="O101" s="296">
        <v>30</v>
      </c>
      <c r="P101" s="296">
        <v>40</v>
      </c>
      <c r="Q101" s="298">
        <v>265557326098.1109</v>
      </c>
      <c r="R101" s="204">
        <v>198262819917.48907</v>
      </c>
      <c r="S101" s="140"/>
    </row>
    <row r="102" spans="3:24" x14ac:dyDescent="0.2">
      <c r="C102" s="139">
        <v>9.3999999999999986</v>
      </c>
      <c r="D102" s="131" t="s">
        <v>472</v>
      </c>
      <c r="E102" s="116">
        <v>0.2</v>
      </c>
      <c r="F102" s="208" t="s">
        <v>507</v>
      </c>
      <c r="G102" s="255" t="s">
        <v>507</v>
      </c>
      <c r="H102" s="255" t="s">
        <v>507</v>
      </c>
      <c r="I102" s="208" t="s">
        <v>507</v>
      </c>
      <c r="J102" s="207" t="s">
        <v>507</v>
      </c>
      <c r="K102" s="304">
        <v>76779333604</v>
      </c>
      <c r="L102" s="296">
        <v>80</v>
      </c>
      <c r="M102" s="292">
        <v>0</v>
      </c>
      <c r="N102" s="292" t="s">
        <v>507</v>
      </c>
      <c r="O102" s="296">
        <v>40</v>
      </c>
      <c r="P102" s="296">
        <v>40</v>
      </c>
      <c r="Q102" s="298">
        <v>27358089651.299999</v>
      </c>
      <c r="R102" s="204">
        <v>95488844115.100006</v>
      </c>
      <c r="S102" s="140"/>
    </row>
    <row r="103" spans="3:24" ht="38.25" x14ac:dyDescent="0.2">
      <c r="C103" s="139">
        <v>9.4999999999999982</v>
      </c>
      <c r="D103" s="131" t="s">
        <v>473</v>
      </c>
      <c r="E103" s="116">
        <v>0.05</v>
      </c>
      <c r="F103" s="208">
        <v>0</v>
      </c>
      <c r="G103" s="255" t="s">
        <v>507</v>
      </c>
      <c r="H103" s="255" t="s">
        <v>507</v>
      </c>
      <c r="I103" s="208" t="s">
        <v>507</v>
      </c>
      <c r="J103" s="207" t="s">
        <v>507</v>
      </c>
      <c r="K103" s="304">
        <v>1524150238</v>
      </c>
      <c r="L103" s="296">
        <v>60</v>
      </c>
      <c r="M103" s="292">
        <v>0</v>
      </c>
      <c r="N103" s="292" t="s">
        <v>507</v>
      </c>
      <c r="O103" s="296">
        <v>20</v>
      </c>
      <c r="P103" s="296">
        <v>40</v>
      </c>
      <c r="Q103" s="298">
        <v>1699582380.916296</v>
      </c>
      <c r="R103" s="204">
        <v>129397904.6837039</v>
      </c>
      <c r="S103" s="140"/>
    </row>
    <row r="104" spans="3:24" x14ac:dyDescent="0.2">
      <c r="C104" s="139" t="s">
        <v>507</v>
      </c>
      <c r="D104" s="131">
        <v>0</v>
      </c>
      <c r="E104" s="116">
        <v>0</v>
      </c>
      <c r="F104" s="208">
        <v>0</v>
      </c>
      <c r="G104" s="255" t="s">
        <v>507</v>
      </c>
      <c r="H104" s="255" t="s">
        <v>507</v>
      </c>
      <c r="I104" s="208" t="s">
        <v>507</v>
      </c>
      <c r="J104" s="207" t="s">
        <v>507</v>
      </c>
      <c r="K104" s="304" t="s">
        <v>261</v>
      </c>
      <c r="L104" s="296" t="s">
        <v>507</v>
      </c>
      <c r="M104" s="292">
        <v>0</v>
      </c>
      <c r="N104" s="292" t="s">
        <v>507</v>
      </c>
      <c r="O104" s="296" t="s">
        <v>507</v>
      </c>
      <c r="P104" s="296" t="s">
        <v>507</v>
      </c>
      <c r="Q104" s="298" t="s">
        <v>507</v>
      </c>
      <c r="R104" s="204" t="s">
        <v>507</v>
      </c>
      <c r="S104" s="140"/>
    </row>
    <row r="105" spans="3:24" x14ac:dyDescent="0.2">
      <c r="C105" s="139" t="s">
        <v>507</v>
      </c>
      <c r="D105" s="131">
        <v>0</v>
      </c>
      <c r="E105" s="116">
        <v>0</v>
      </c>
      <c r="F105" s="208">
        <v>0</v>
      </c>
      <c r="G105" s="255" t="s">
        <v>507</v>
      </c>
      <c r="H105" s="255" t="s">
        <v>507</v>
      </c>
      <c r="I105" s="208" t="s">
        <v>507</v>
      </c>
      <c r="J105" s="207" t="s">
        <v>507</v>
      </c>
      <c r="K105" s="304" t="s">
        <v>261</v>
      </c>
      <c r="L105" s="296" t="s">
        <v>507</v>
      </c>
      <c r="M105" s="292">
        <v>0</v>
      </c>
      <c r="N105" s="292" t="s">
        <v>507</v>
      </c>
      <c r="O105" s="296" t="s">
        <v>507</v>
      </c>
      <c r="P105" s="296" t="s">
        <v>507</v>
      </c>
      <c r="Q105" s="298" t="s">
        <v>507</v>
      </c>
      <c r="R105" s="204" t="s">
        <v>507</v>
      </c>
      <c r="S105" s="140"/>
    </row>
    <row r="106" spans="3:24" x14ac:dyDescent="0.2">
      <c r="C106" s="139" t="s">
        <v>507</v>
      </c>
      <c r="D106" s="131">
        <v>0</v>
      </c>
      <c r="E106" s="116">
        <v>0</v>
      </c>
      <c r="F106" s="208">
        <v>0</v>
      </c>
      <c r="G106" s="255" t="s">
        <v>507</v>
      </c>
      <c r="H106" s="255" t="s">
        <v>507</v>
      </c>
      <c r="I106" s="208" t="s">
        <v>507</v>
      </c>
      <c r="J106" s="207" t="s">
        <v>507</v>
      </c>
      <c r="K106" s="304" t="s">
        <v>261</v>
      </c>
      <c r="L106" s="296" t="s">
        <v>507</v>
      </c>
      <c r="M106" s="292">
        <v>0</v>
      </c>
      <c r="N106" s="292" t="s">
        <v>507</v>
      </c>
      <c r="O106" s="296" t="s">
        <v>507</v>
      </c>
      <c r="P106" s="296" t="s">
        <v>507</v>
      </c>
      <c r="Q106" s="298" t="s">
        <v>507</v>
      </c>
      <c r="R106" s="204" t="s">
        <v>507</v>
      </c>
      <c r="S106" s="140"/>
    </row>
    <row r="107" spans="3:24" x14ac:dyDescent="0.2">
      <c r="C107" s="139" t="s">
        <v>507</v>
      </c>
      <c r="D107" s="131">
        <v>0</v>
      </c>
      <c r="E107" s="116">
        <v>0</v>
      </c>
      <c r="F107" s="208">
        <v>0</v>
      </c>
      <c r="G107" s="255" t="s">
        <v>507</v>
      </c>
      <c r="H107" s="255" t="s">
        <v>507</v>
      </c>
      <c r="I107" s="208" t="s">
        <v>507</v>
      </c>
      <c r="J107" s="207" t="s">
        <v>507</v>
      </c>
      <c r="K107" s="304" t="s">
        <v>261</v>
      </c>
      <c r="L107" s="296" t="s">
        <v>507</v>
      </c>
      <c r="M107" s="292">
        <v>0</v>
      </c>
      <c r="N107" s="292" t="s">
        <v>507</v>
      </c>
      <c r="O107" s="296" t="s">
        <v>507</v>
      </c>
      <c r="P107" s="296" t="s">
        <v>507</v>
      </c>
      <c r="Q107" s="298" t="s">
        <v>507</v>
      </c>
      <c r="R107" s="204" t="s">
        <v>507</v>
      </c>
      <c r="S107" s="140"/>
    </row>
    <row r="108" spans="3:24" ht="13.5" thickBot="1" x14ac:dyDescent="0.25">
      <c r="C108" s="141" t="s">
        <v>507</v>
      </c>
      <c r="D108" s="142">
        <v>0</v>
      </c>
      <c r="E108" s="143">
        <v>0</v>
      </c>
      <c r="F108" s="250">
        <v>0</v>
      </c>
      <c r="G108" s="256" t="s">
        <v>507</v>
      </c>
      <c r="H108" s="256" t="s">
        <v>507</v>
      </c>
      <c r="I108" s="250" t="s">
        <v>507</v>
      </c>
      <c r="J108" s="249" t="s">
        <v>507</v>
      </c>
      <c r="K108" s="299" t="s">
        <v>261</v>
      </c>
      <c r="L108" s="289" t="s">
        <v>507</v>
      </c>
      <c r="M108" s="293">
        <v>0</v>
      </c>
      <c r="N108" s="293" t="s">
        <v>507</v>
      </c>
      <c r="O108" s="289" t="s">
        <v>507</v>
      </c>
      <c r="P108" s="289" t="s">
        <v>507</v>
      </c>
      <c r="Q108" s="299" t="s">
        <v>507</v>
      </c>
      <c r="R108" s="297" t="s">
        <v>507</v>
      </c>
      <c r="S108" s="144"/>
    </row>
    <row r="109" spans="3:24" x14ac:dyDescent="0.2">
      <c r="C109" s="133">
        <v>10</v>
      </c>
      <c r="D109" s="134" t="s">
        <v>482</v>
      </c>
      <c r="E109" s="135">
        <v>1</v>
      </c>
      <c r="F109" s="137">
        <v>1</v>
      </c>
      <c r="G109" s="136">
        <v>129250000000</v>
      </c>
      <c r="H109" s="136">
        <v>129250000</v>
      </c>
      <c r="I109" s="137">
        <v>29</v>
      </c>
      <c r="J109" s="134">
        <v>53429275862.06897</v>
      </c>
      <c r="K109" s="137"/>
      <c r="L109" s="134"/>
      <c r="M109" s="134"/>
      <c r="N109" s="134">
        <v>0</v>
      </c>
      <c r="O109" s="137" t="s">
        <v>507</v>
      </c>
      <c r="P109" s="134" t="s">
        <v>507</v>
      </c>
      <c r="Q109" s="203"/>
      <c r="R109" s="203">
        <v>318416540650.80737</v>
      </c>
      <c r="S109" s="138" t="s">
        <v>506</v>
      </c>
      <c r="U109" s="246"/>
      <c r="V109" s="247"/>
      <c r="W109" s="229"/>
      <c r="X109" s="248"/>
    </row>
    <row r="110" spans="3:24" x14ac:dyDescent="0.2">
      <c r="C110" s="139">
        <v>10.1</v>
      </c>
      <c r="D110" s="131" t="s">
        <v>483</v>
      </c>
      <c r="E110" s="116">
        <v>0.7</v>
      </c>
      <c r="F110" s="208"/>
      <c r="G110" s="255" t="s">
        <v>507</v>
      </c>
      <c r="H110" s="255" t="s">
        <v>507</v>
      </c>
      <c r="I110" s="208" t="s">
        <v>507</v>
      </c>
      <c r="J110" s="207" t="s">
        <v>507</v>
      </c>
      <c r="K110" s="304">
        <v>229015894618</v>
      </c>
      <c r="L110" s="296">
        <v>120</v>
      </c>
      <c r="M110" s="296" t="s">
        <v>185</v>
      </c>
      <c r="N110" s="296" t="s">
        <v>507</v>
      </c>
      <c r="O110" s="296">
        <v>40</v>
      </c>
      <c r="P110" s="296">
        <v>40</v>
      </c>
      <c r="Q110" s="298">
        <v>153635837460.34265</v>
      </c>
      <c r="R110" s="204">
        <v>304395951775.65735</v>
      </c>
      <c r="S110" s="140"/>
    </row>
    <row r="111" spans="3:24" x14ac:dyDescent="0.2">
      <c r="C111" s="139">
        <v>10.199999999999999</v>
      </c>
      <c r="D111" s="131" t="s">
        <v>484</v>
      </c>
      <c r="E111" s="116">
        <v>0.3</v>
      </c>
      <c r="F111" s="208"/>
      <c r="G111" s="255" t="s">
        <v>507</v>
      </c>
      <c r="H111" s="255" t="s">
        <v>507</v>
      </c>
      <c r="I111" s="208" t="s">
        <v>507</v>
      </c>
      <c r="J111" s="207" t="s">
        <v>507</v>
      </c>
      <c r="K111" s="304">
        <v>13685192530</v>
      </c>
      <c r="L111" s="296">
        <v>60</v>
      </c>
      <c r="M111" s="292" t="s">
        <v>185</v>
      </c>
      <c r="N111" s="292" t="s">
        <v>507</v>
      </c>
      <c r="O111" s="296">
        <v>20</v>
      </c>
      <c r="P111" s="296">
        <v>40</v>
      </c>
      <c r="Q111" s="298">
        <v>2401642160.8499999</v>
      </c>
      <c r="R111" s="204">
        <v>14020588875.15</v>
      </c>
      <c r="S111" s="140"/>
    </row>
    <row r="112" spans="3:24" x14ac:dyDescent="0.2">
      <c r="C112" s="139" t="s">
        <v>507</v>
      </c>
      <c r="D112" s="131">
        <v>0</v>
      </c>
      <c r="E112" s="116">
        <v>0</v>
      </c>
      <c r="F112" s="208"/>
      <c r="G112" s="255" t="s">
        <v>507</v>
      </c>
      <c r="H112" s="255" t="s">
        <v>507</v>
      </c>
      <c r="I112" s="208" t="s">
        <v>507</v>
      </c>
      <c r="J112" s="207" t="s">
        <v>507</v>
      </c>
      <c r="K112" s="304" t="s">
        <v>261</v>
      </c>
      <c r="L112" s="296" t="s">
        <v>507</v>
      </c>
      <c r="M112" s="292">
        <v>0</v>
      </c>
      <c r="N112" s="292" t="s">
        <v>507</v>
      </c>
      <c r="O112" s="296" t="s">
        <v>507</v>
      </c>
      <c r="P112" s="296" t="s">
        <v>507</v>
      </c>
      <c r="Q112" s="298" t="s">
        <v>507</v>
      </c>
      <c r="R112" s="204" t="s">
        <v>507</v>
      </c>
      <c r="S112" s="140"/>
    </row>
    <row r="113" spans="3:19" x14ac:dyDescent="0.2">
      <c r="C113" s="139" t="s">
        <v>507</v>
      </c>
      <c r="D113" s="131">
        <v>0</v>
      </c>
      <c r="E113" s="116">
        <v>0</v>
      </c>
      <c r="F113" s="208">
        <v>0</v>
      </c>
      <c r="G113" s="255" t="s">
        <v>507</v>
      </c>
      <c r="H113" s="255" t="s">
        <v>507</v>
      </c>
      <c r="I113" s="208" t="s">
        <v>507</v>
      </c>
      <c r="J113" s="207" t="s">
        <v>507</v>
      </c>
      <c r="K113" s="304" t="s">
        <v>261</v>
      </c>
      <c r="L113" s="296" t="s">
        <v>507</v>
      </c>
      <c r="M113" s="292">
        <v>0</v>
      </c>
      <c r="N113" s="292" t="s">
        <v>507</v>
      </c>
      <c r="O113" s="296" t="s">
        <v>507</v>
      </c>
      <c r="P113" s="296" t="s">
        <v>507</v>
      </c>
      <c r="Q113" s="298" t="s">
        <v>507</v>
      </c>
      <c r="R113" s="204" t="s">
        <v>507</v>
      </c>
      <c r="S113" s="140"/>
    </row>
    <row r="114" spans="3:19" x14ac:dyDescent="0.2">
      <c r="C114" s="139" t="s">
        <v>507</v>
      </c>
      <c r="D114" s="131">
        <v>0</v>
      </c>
      <c r="E114" s="116">
        <v>0</v>
      </c>
      <c r="F114" s="208">
        <v>0</v>
      </c>
      <c r="G114" s="255" t="s">
        <v>507</v>
      </c>
      <c r="H114" s="255" t="s">
        <v>507</v>
      </c>
      <c r="I114" s="208" t="s">
        <v>507</v>
      </c>
      <c r="J114" s="207" t="s">
        <v>507</v>
      </c>
      <c r="K114" s="304" t="s">
        <v>261</v>
      </c>
      <c r="L114" s="296" t="s">
        <v>507</v>
      </c>
      <c r="M114" s="292">
        <v>0</v>
      </c>
      <c r="N114" s="292" t="s">
        <v>507</v>
      </c>
      <c r="O114" s="296" t="s">
        <v>507</v>
      </c>
      <c r="P114" s="296" t="s">
        <v>507</v>
      </c>
      <c r="Q114" s="298" t="s">
        <v>507</v>
      </c>
      <c r="R114" s="204" t="s">
        <v>507</v>
      </c>
      <c r="S114" s="140"/>
    </row>
    <row r="115" spans="3:19" x14ac:dyDescent="0.2">
      <c r="C115" s="139" t="s">
        <v>507</v>
      </c>
      <c r="D115" s="131">
        <v>0</v>
      </c>
      <c r="E115" s="116">
        <v>0</v>
      </c>
      <c r="F115" s="208">
        <v>0</v>
      </c>
      <c r="G115" s="255" t="s">
        <v>507</v>
      </c>
      <c r="H115" s="255" t="s">
        <v>507</v>
      </c>
      <c r="I115" s="208" t="s">
        <v>507</v>
      </c>
      <c r="J115" s="207" t="s">
        <v>507</v>
      </c>
      <c r="K115" s="304" t="s">
        <v>261</v>
      </c>
      <c r="L115" s="296" t="s">
        <v>507</v>
      </c>
      <c r="M115" s="292">
        <v>0</v>
      </c>
      <c r="N115" s="292" t="s">
        <v>507</v>
      </c>
      <c r="O115" s="296" t="s">
        <v>507</v>
      </c>
      <c r="P115" s="296" t="s">
        <v>507</v>
      </c>
      <c r="Q115" s="298" t="s">
        <v>507</v>
      </c>
      <c r="R115" s="204" t="s">
        <v>507</v>
      </c>
      <c r="S115" s="140"/>
    </row>
    <row r="116" spans="3:19" x14ac:dyDescent="0.2">
      <c r="C116" s="139" t="s">
        <v>507</v>
      </c>
      <c r="D116" s="131">
        <v>0</v>
      </c>
      <c r="E116" s="116">
        <v>0</v>
      </c>
      <c r="F116" s="208">
        <v>0</v>
      </c>
      <c r="G116" s="255" t="s">
        <v>507</v>
      </c>
      <c r="H116" s="255" t="s">
        <v>507</v>
      </c>
      <c r="I116" s="208" t="s">
        <v>507</v>
      </c>
      <c r="J116" s="207" t="s">
        <v>507</v>
      </c>
      <c r="K116" s="304" t="s">
        <v>261</v>
      </c>
      <c r="L116" s="296" t="s">
        <v>507</v>
      </c>
      <c r="M116" s="292">
        <v>0</v>
      </c>
      <c r="N116" s="292" t="s">
        <v>507</v>
      </c>
      <c r="O116" s="296" t="s">
        <v>507</v>
      </c>
      <c r="P116" s="296" t="s">
        <v>507</v>
      </c>
      <c r="Q116" s="298" t="s">
        <v>507</v>
      </c>
      <c r="R116" s="204" t="s">
        <v>507</v>
      </c>
      <c r="S116" s="140"/>
    </row>
    <row r="117" spans="3:19" x14ac:dyDescent="0.2">
      <c r="C117" s="139" t="s">
        <v>507</v>
      </c>
      <c r="D117" s="131">
        <v>0</v>
      </c>
      <c r="E117" s="116">
        <v>0</v>
      </c>
      <c r="F117" s="208">
        <v>0</v>
      </c>
      <c r="G117" s="255" t="s">
        <v>507</v>
      </c>
      <c r="H117" s="255" t="s">
        <v>507</v>
      </c>
      <c r="I117" s="208" t="s">
        <v>507</v>
      </c>
      <c r="J117" s="207" t="s">
        <v>507</v>
      </c>
      <c r="K117" s="304" t="s">
        <v>261</v>
      </c>
      <c r="L117" s="296" t="s">
        <v>507</v>
      </c>
      <c r="M117" s="292">
        <v>0</v>
      </c>
      <c r="N117" s="292" t="s">
        <v>507</v>
      </c>
      <c r="O117" s="296" t="s">
        <v>507</v>
      </c>
      <c r="P117" s="296" t="s">
        <v>507</v>
      </c>
      <c r="Q117" s="298" t="s">
        <v>507</v>
      </c>
      <c r="R117" s="204" t="s">
        <v>507</v>
      </c>
      <c r="S117" s="140"/>
    </row>
    <row r="118" spans="3:19" x14ac:dyDescent="0.2">
      <c r="C118" s="139" t="s">
        <v>507</v>
      </c>
      <c r="D118" s="131">
        <v>0</v>
      </c>
      <c r="E118" s="116">
        <v>0</v>
      </c>
      <c r="F118" s="208">
        <v>0</v>
      </c>
      <c r="G118" s="255" t="s">
        <v>507</v>
      </c>
      <c r="H118" s="255" t="s">
        <v>507</v>
      </c>
      <c r="I118" s="208" t="s">
        <v>507</v>
      </c>
      <c r="J118" s="207" t="s">
        <v>507</v>
      </c>
      <c r="K118" s="304" t="s">
        <v>261</v>
      </c>
      <c r="L118" s="296" t="s">
        <v>507</v>
      </c>
      <c r="M118" s="292">
        <v>0</v>
      </c>
      <c r="N118" s="292" t="s">
        <v>507</v>
      </c>
      <c r="O118" s="296" t="s">
        <v>507</v>
      </c>
      <c r="P118" s="296" t="s">
        <v>507</v>
      </c>
      <c r="Q118" s="298" t="s">
        <v>507</v>
      </c>
      <c r="R118" s="204" t="s">
        <v>507</v>
      </c>
      <c r="S118" s="140"/>
    </row>
    <row r="119" spans="3:19" ht="13.5" thickBot="1" x14ac:dyDescent="0.25">
      <c r="C119" s="141" t="s">
        <v>507</v>
      </c>
      <c r="D119" s="142">
        <v>0</v>
      </c>
      <c r="E119" s="143">
        <v>0</v>
      </c>
      <c r="F119" s="250">
        <v>0</v>
      </c>
      <c r="G119" s="256" t="s">
        <v>507</v>
      </c>
      <c r="H119" s="256" t="s">
        <v>507</v>
      </c>
      <c r="I119" s="250" t="s">
        <v>507</v>
      </c>
      <c r="J119" s="249" t="s">
        <v>507</v>
      </c>
      <c r="K119" s="299" t="s">
        <v>261</v>
      </c>
      <c r="L119" s="289" t="s">
        <v>507</v>
      </c>
      <c r="M119" s="293">
        <v>0</v>
      </c>
      <c r="N119" s="293" t="s">
        <v>507</v>
      </c>
      <c r="O119" s="289" t="s">
        <v>507</v>
      </c>
      <c r="P119" s="289" t="s">
        <v>507</v>
      </c>
      <c r="Q119" s="299" t="s">
        <v>507</v>
      </c>
      <c r="R119" s="297" t="s">
        <v>507</v>
      </c>
      <c r="S119" s="144"/>
    </row>
  </sheetData>
  <sheetProtection formatCells="0" formatColumns="0" formatRows="0" insertColumns="0" insertRows="0" insertHyperlinks="0" deleteColumns="0" deleteRows="0" sort="0" autoFilter="0" pivotTables="0"/>
  <customSheetViews>
    <customSheetView guid="{7043DB3C-32B3-43B5-9ACE-4B1C78863594}">
      <selection activeCell="D26" sqref="D26"/>
      <pageMargins left="0.75" right="0.75" top="1" bottom="1" header="0" footer="0"/>
      <headerFooter alignWithMargins="0"/>
    </customSheetView>
  </customSheetViews>
  <mergeCells count="21">
    <mergeCell ref="C2:S2"/>
    <mergeCell ref="C3:S3"/>
    <mergeCell ref="C4:S4"/>
    <mergeCell ref="C5:S5"/>
    <mergeCell ref="S8:S9"/>
    <mergeCell ref="G8:G9"/>
    <mergeCell ref="M7:M9"/>
    <mergeCell ref="N7:N9"/>
    <mergeCell ref="J8:J9"/>
    <mergeCell ref="K8:K9"/>
    <mergeCell ref="H8:H9"/>
    <mergeCell ref="R8:R9"/>
    <mergeCell ref="L8:L9"/>
    <mergeCell ref="P8:P9"/>
    <mergeCell ref="Q8:Q9"/>
    <mergeCell ref="O8:O9"/>
    <mergeCell ref="C7:C9"/>
    <mergeCell ref="D7:D9"/>
    <mergeCell ref="E8:E9"/>
    <mergeCell ref="F7:F9"/>
    <mergeCell ref="I7:I9"/>
  </mergeCells>
  <phoneticPr fontId="24" type="noConversion"/>
  <conditionalFormatting sqref="S6 E6:J6">
    <cfRule type="expression" dxfId="163" priority="2658" stopIfTrue="1">
      <formula>IF($B6-INT($B6)&gt;0,TRUE,FALSE)</formula>
    </cfRule>
  </conditionalFormatting>
  <conditionalFormatting sqref="D10:D20 D6 L6:R6">
    <cfRule type="cellIs" dxfId="162" priority="2659" stopIfTrue="1" operator="equal">
      <formula>"NO ADMISIBLE"</formula>
    </cfRule>
  </conditionalFormatting>
  <conditionalFormatting sqref="M12:N20 E12:E20">
    <cfRule type="expression" dxfId="161" priority="2657" stopIfTrue="1">
      <formula>IF($B5-INT($B5)&gt;0,TRUE,FALSE)</formula>
    </cfRule>
  </conditionalFormatting>
  <conditionalFormatting sqref="S10:S20">
    <cfRule type="cellIs" dxfId="160" priority="2654" stopIfTrue="1" operator="equal">
      <formula>"NO ADMISIBLE"</formula>
    </cfRule>
    <cfRule type="cellIs" dxfId="159" priority="2655" stopIfTrue="1" operator="equal">
      <formula>"ADMISIBLE"</formula>
    </cfRule>
  </conditionalFormatting>
  <conditionalFormatting sqref="S10:S20">
    <cfRule type="cellIs" dxfId="158" priority="2653" stopIfTrue="1" operator="equal">
      <formula>"PENDIENTE"</formula>
    </cfRule>
  </conditionalFormatting>
  <conditionalFormatting sqref="E11 L11:P11 R11">
    <cfRule type="expression" dxfId="157" priority="2648" stopIfTrue="1">
      <formula>IF($B2-INT($B2)&gt;0,TRUE,FALSE)</formula>
    </cfRule>
  </conditionalFormatting>
  <conditionalFormatting sqref="E10:R10 J11:J20 F11:F20">
    <cfRule type="expression" dxfId="156" priority="2663" stopIfTrue="1">
      <formula>IF(#REF!-INT(#REF!)&gt;0,TRUE,FALSE)</formula>
    </cfRule>
  </conditionalFormatting>
  <conditionalFormatting sqref="G11:G20">
    <cfRule type="expression" dxfId="155" priority="156" stopIfTrue="1">
      <formula>IF(#REF!-INT(#REF!)&gt;0,TRUE,FALSE)</formula>
    </cfRule>
  </conditionalFormatting>
  <conditionalFormatting sqref="H11:H20">
    <cfRule type="expression" dxfId="154" priority="155" stopIfTrue="1">
      <formula>IF(#REF!-INT(#REF!)&gt;0,TRUE,FALSE)</formula>
    </cfRule>
  </conditionalFormatting>
  <conditionalFormatting sqref="I11:I20">
    <cfRule type="expression" dxfId="153" priority="154" stopIfTrue="1">
      <formula>IF(#REF!-INT(#REF!)&gt;0,TRUE,FALSE)</formula>
    </cfRule>
  </conditionalFormatting>
  <conditionalFormatting sqref="K11:K20">
    <cfRule type="expression" dxfId="152" priority="153" stopIfTrue="1">
      <formula>IF($B2-INT($B2)&gt;0,TRUE,FALSE)</formula>
    </cfRule>
  </conditionalFormatting>
  <conditionalFormatting sqref="L12:L20">
    <cfRule type="expression" dxfId="151" priority="152" stopIfTrue="1">
      <formula>IF($B3-INT($B3)&gt;0,TRUE,FALSE)</formula>
    </cfRule>
  </conditionalFormatting>
  <conditionalFormatting sqref="O12:O20">
    <cfRule type="expression" dxfId="150" priority="151" stopIfTrue="1">
      <formula>IF($B3-INT($B3)&gt;0,TRUE,FALSE)</formula>
    </cfRule>
  </conditionalFormatting>
  <conditionalFormatting sqref="P12:P20">
    <cfRule type="expression" dxfId="149" priority="150" stopIfTrue="1">
      <formula>IF($B3-INT($B3)&gt;0,TRUE,FALSE)</formula>
    </cfRule>
  </conditionalFormatting>
  <conditionalFormatting sqref="R12:R20">
    <cfRule type="expression" dxfId="148" priority="149" stopIfTrue="1">
      <formula>IF($B3-INT($B3)&gt;0,TRUE,FALSE)</formula>
    </cfRule>
  </conditionalFormatting>
  <conditionalFormatting sqref="Q11:Q20">
    <cfRule type="expression" dxfId="147" priority="148" stopIfTrue="1">
      <formula>IF($B2-INT($B2)&gt;0,TRUE,FALSE)</formula>
    </cfRule>
  </conditionalFormatting>
  <conditionalFormatting sqref="D21:D31">
    <cfRule type="cellIs" dxfId="146" priority="147" stopIfTrue="1" operator="equal">
      <formula>"NO ADMISIBLE"</formula>
    </cfRule>
  </conditionalFormatting>
  <conditionalFormatting sqref="M23:N31 E23:E31">
    <cfRule type="expression" dxfId="145" priority="146" stopIfTrue="1">
      <formula>IF($B16-INT($B16)&gt;0,TRUE,FALSE)</formula>
    </cfRule>
  </conditionalFormatting>
  <conditionalFormatting sqref="S21:S31">
    <cfRule type="cellIs" dxfId="144" priority="144" stopIfTrue="1" operator="equal">
      <formula>"NO ADMISIBLE"</formula>
    </cfRule>
    <cfRule type="cellIs" dxfId="143" priority="145" stopIfTrue="1" operator="equal">
      <formula>"ADMISIBLE"</formula>
    </cfRule>
  </conditionalFormatting>
  <conditionalFormatting sqref="S21:S31">
    <cfRule type="cellIs" dxfId="142" priority="143" stopIfTrue="1" operator="equal">
      <formula>"PENDIENTE"</formula>
    </cfRule>
  </conditionalFormatting>
  <conditionalFormatting sqref="E22 L22:P22 R22">
    <cfRule type="expression" dxfId="141" priority="142" stopIfTrue="1">
      <formula>IF($B13-INT($B13)&gt;0,TRUE,FALSE)</formula>
    </cfRule>
  </conditionalFormatting>
  <conditionalFormatting sqref="E21:R21 J22:J31 F22:F31">
    <cfRule type="expression" dxfId="140" priority="141" stopIfTrue="1">
      <formula>IF(#REF!-INT(#REF!)&gt;0,TRUE,FALSE)</formula>
    </cfRule>
  </conditionalFormatting>
  <conditionalFormatting sqref="G22:G31">
    <cfRule type="expression" dxfId="139" priority="140" stopIfTrue="1">
      <formula>IF(#REF!-INT(#REF!)&gt;0,TRUE,FALSE)</formula>
    </cfRule>
  </conditionalFormatting>
  <conditionalFormatting sqref="H22:H31">
    <cfRule type="expression" dxfId="138" priority="139" stopIfTrue="1">
      <formula>IF(#REF!-INT(#REF!)&gt;0,TRUE,FALSE)</formula>
    </cfRule>
  </conditionalFormatting>
  <conditionalFormatting sqref="I22:I31">
    <cfRule type="expression" dxfId="137" priority="138" stopIfTrue="1">
      <formula>IF(#REF!-INT(#REF!)&gt;0,TRUE,FALSE)</formula>
    </cfRule>
  </conditionalFormatting>
  <conditionalFormatting sqref="K22:K31">
    <cfRule type="expression" dxfId="136" priority="137" stopIfTrue="1">
      <formula>IF($B13-INT($B13)&gt;0,TRUE,FALSE)</formula>
    </cfRule>
  </conditionalFormatting>
  <conditionalFormatting sqref="L23:L31">
    <cfRule type="expression" dxfId="135" priority="136" stopIfTrue="1">
      <formula>IF($B14-INT($B14)&gt;0,TRUE,FALSE)</formula>
    </cfRule>
  </conditionalFormatting>
  <conditionalFormatting sqref="O23:O31">
    <cfRule type="expression" dxfId="134" priority="135" stopIfTrue="1">
      <formula>IF($B14-INT($B14)&gt;0,TRUE,FALSE)</formula>
    </cfRule>
  </conditionalFormatting>
  <conditionalFormatting sqref="P23:P31">
    <cfRule type="expression" dxfId="133" priority="134" stopIfTrue="1">
      <formula>IF($B14-INT($B14)&gt;0,TRUE,FALSE)</formula>
    </cfRule>
  </conditionalFormatting>
  <conditionalFormatting sqref="R23:R31">
    <cfRule type="expression" dxfId="132" priority="133" stopIfTrue="1">
      <formula>IF($B14-INT($B14)&gt;0,TRUE,FALSE)</formula>
    </cfRule>
  </conditionalFormatting>
  <conditionalFormatting sqref="Q22:Q31">
    <cfRule type="expression" dxfId="131" priority="132" stopIfTrue="1">
      <formula>IF($B13-INT($B13)&gt;0,TRUE,FALSE)</formula>
    </cfRule>
  </conditionalFormatting>
  <conditionalFormatting sqref="D32:D42">
    <cfRule type="cellIs" dxfId="130" priority="131" stopIfTrue="1" operator="equal">
      <formula>"NO ADMISIBLE"</formula>
    </cfRule>
  </conditionalFormatting>
  <conditionalFormatting sqref="M34:N42 E34:E42">
    <cfRule type="expression" dxfId="129" priority="130" stopIfTrue="1">
      <formula>IF($B27-INT($B27)&gt;0,TRUE,FALSE)</formula>
    </cfRule>
  </conditionalFormatting>
  <conditionalFormatting sqref="S32:S42">
    <cfRule type="cellIs" dxfId="128" priority="128" stopIfTrue="1" operator="equal">
      <formula>"NO ADMISIBLE"</formula>
    </cfRule>
    <cfRule type="cellIs" dxfId="127" priority="129" stopIfTrue="1" operator="equal">
      <formula>"ADMISIBLE"</formula>
    </cfRule>
  </conditionalFormatting>
  <conditionalFormatting sqref="S32:S42">
    <cfRule type="cellIs" dxfId="126" priority="127" stopIfTrue="1" operator="equal">
      <formula>"PENDIENTE"</formula>
    </cfRule>
  </conditionalFormatting>
  <conditionalFormatting sqref="E33 L33:P33 R33">
    <cfRule type="expression" dxfId="125" priority="126" stopIfTrue="1">
      <formula>IF($B24-INT($B24)&gt;0,TRUE,FALSE)</formula>
    </cfRule>
  </conditionalFormatting>
  <conditionalFormatting sqref="E32:R32 J33:J42 F33:F42">
    <cfRule type="expression" dxfId="124" priority="125" stopIfTrue="1">
      <formula>IF(#REF!-INT(#REF!)&gt;0,TRUE,FALSE)</formula>
    </cfRule>
  </conditionalFormatting>
  <conditionalFormatting sqref="G33:G42">
    <cfRule type="expression" dxfId="123" priority="124" stopIfTrue="1">
      <formula>IF(#REF!-INT(#REF!)&gt;0,TRUE,FALSE)</formula>
    </cfRule>
  </conditionalFormatting>
  <conditionalFormatting sqref="H33:H42">
    <cfRule type="expression" dxfId="122" priority="123" stopIfTrue="1">
      <formula>IF(#REF!-INT(#REF!)&gt;0,TRUE,FALSE)</formula>
    </cfRule>
  </conditionalFormatting>
  <conditionalFormatting sqref="I33:I42">
    <cfRule type="expression" dxfId="121" priority="122" stopIfTrue="1">
      <formula>IF(#REF!-INT(#REF!)&gt;0,TRUE,FALSE)</formula>
    </cfRule>
  </conditionalFormatting>
  <conditionalFormatting sqref="K33:K42">
    <cfRule type="expression" dxfId="120" priority="121" stopIfTrue="1">
      <formula>IF($B24-INT($B24)&gt;0,TRUE,FALSE)</formula>
    </cfRule>
  </conditionalFormatting>
  <conditionalFormatting sqref="L34:L42">
    <cfRule type="expression" dxfId="119" priority="120" stopIfTrue="1">
      <formula>IF($B25-INT($B25)&gt;0,TRUE,FALSE)</formula>
    </cfRule>
  </conditionalFormatting>
  <conditionalFormatting sqref="O34:O42">
    <cfRule type="expression" dxfId="118" priority="119" stopIfTrue="1">
      <formula>IF($B25-INT($B25)&gt;0,TRUE,FALSE)</formula>
    </cfRule>
  </conditionalFormatting>
  <conditionalFormatting sqref="P34:P42">
    <cfRule type="expression" dxfId="117" priority="118" stopIfTrue="1">
      <formula>IF($B25-INT($B25)&gt;0,TRUE,FALSE)</formula>
    </cfRule>
  </conditionalFormatting>
  <conditionalFormatting sqref="R34:R42">
    <cfRule type="expression" dxfId="116" priority="117" stopIfTrue="1">
      <formula>IF($B25-INT($B25)&gt;0,TRUE,FALSE)</formula>
    </cfRule>
  </conditionalFormatting>
  <conditionalFormatting sqref="Q33:Q42">
    <cfRule type="expression" dxfId="115" priority="116" stopIfTrue="1">
      <formula>IF($B24-INT($B24)&gt;0,TRUE,FALSE)</formula>
    </cfRule>
  </conditionalFormatting>
  <conditionalFormatting sqref="D43:D53">
    <cfRule type="cellIs" dxfId="114" priority="115" stopIfTrue="1" operator="equal">
      <formula>"NO ADMISIBLE"</formula>
    </cfRule>
  </conditionalFormatting>
  <conditionalFormatting sqref="M45:N53 E45:E53">
    <cfRule type="expression" dxfId="113" priority="114" stopIfTrue="1">
      <formula>IF($B38-INT($B38)&gt;0,TRUE,FALSE)</formula>
    </cfRule>
  </conditionalFormatting>
  <conditionalFormatting sqref="S43:S53">
    <cfRule type="cellIs" dxfId="112" priority="112" stopIfTrue="1" operator="equal">
      <formula>"NO ADMISIBLE"</formula>
    </cfRule>
    <cfRule type="cellIs" dxfId="111" priority="113" stopIfTrue="1" operator="equal">
      <formula>"ADMISIBLE"</formula>
    </cfRule>
  </conditionalFormatting>
  <conditionalFormatting sqref="S43:S53">
    <cfRule type="cellIs" dxfId="110" priority="111" stopIfTrue="1" operator="equal">
      <formula>"PENDIENTE"</formula>
    </cfRule>
  </conditionalFormatting>
  <conditionalFormatting sqref="E44 L44:P44 R44">
    <cfRule type="expression" dxfId="109" priority="110" stopIfTrue="1">
      <formula>IF($B35-INT($B35)&gt;0,TRUE,FALSE)</formula>
    </cfRule>
  </conditionalFormatting>
  <conditionalFormatting sqref="E43:R43 J44:J53 F44:F53">
    <cfRule type="expression" dxfId="108" priority="109" stopIfTrue="1">
      <formula>IF(#REF!-INT(#REF!)&gt;0,TRUE,FALSE)</formula>
    </cfRule>
  </conditionalFormatting>
  <conditionalFormatting sqref="G44:G53">
    <cfRule type="expression" dxfId="107" priority="108" stopIfTrue="1">
      <formula>IF(#REF!-INT(#REF!)&gt;0,TRUE,FALSE)</formula>
    </cfRule>
  </conditionalFormatting>
  <conditionalFormatting sqref="H44:H53">
    <cfRule type="expression" dxfId="106" priority="107" stopIfTrue="1">
      <formula>IF(#REF!-INT(#REF!)&gt;0,TRUE,FALSE)</formula>
    </cfRule>
  </conditionalFormatting>
  <conditionalFormatting sqref="I44:I53">
    <cfRule type="expression" dxfId="105" priority="106" stopIfTrue="1">
      <formula>IF(#REF!-INT(#REF!)&gt;0,TRUE,FALSE)</formula>
    </cfRule>
  </conditionalFormatting>
  <conditionalFormatting sqref="K44:K53">
    <cfRule type="expression" dxfId="104" priority="105" stopIfTrue="1">
      <formula>IF($B35-INT($B35)&gt;0,TRUE,FALSE)</formula>
    </cfRule>
  </conditionalFormatting>
  <conditionalFormatting sqref="L45:L53">
    <cfRule type="expression" dxfId="103" priority="104" stopIfTrue="1">
      <formula>IF($B36-INT($B36)&gt;0,TRUE,FALSE)</formula>
    </cfRule>
  </conditionalFormatting>
  <conditionalFormatting sqref="O45:O53">
    <cfRule type="expression" dxfId="102" priority="103" stopIfTrue="1">
      <formula>IF($B36-INT($B36)&gt;0,TRUE,FALSE)</formula>
    </cfRule>
  </conditionalFormatting>
  <conditionalFormatting sqref="P45:P53">
    <cfRule type="expression" dxfId="101" priority="102" stopIfTrue="1">
      <formula>IF($B36-INT($B36)&gt;0,TRUE,FALSE)</formula>
    </cfRule>
  </conditionalFormatting>
  <conditionalFormatting sqref="R45:R53">
    <cfRule type="expression" dxfId="100" priority="101" stopIfTrue="1">
      <formula>IF($B36-INT($B36)&gt;0,TRUE,FALSE)</formula>
    </cfRule>
  </conditionalFormatting>
  <conditionalFormatting sqref="Q44:Q53">
    <cfRule type="expression" dxfId="99" priority="100" stopIfTrue="1">
      <formula>IF($B35-INT($B35)&gt;0,TRUE,FALSE)</formula>
    </cfRule>
  </conditionalFormatting>
  <conditionalFormatting sqref="D54:D64">
    <cfRule type="cellIs" dxfId="98" priority="99" stopIfTrue="1" operator="equal">
      <formula>"NO ADMISIBLE"</formula>
    </cfRule>
  </conditionalFormatting>
  <conditionalFormatting sqref="M56:N64 E56:E64">
    <cfRule type="expression" dxfId="97" priority="98" stopIfTrue="1">
      <formula>IF($B49-INT($B49)&gt;0,TRUE,FALSE)</formula>
    </cfRule>
  </conditionalFormatting>
  <conditionalFormatting sqref="S54:S64">
    <cfRule type="cellIs" dxfId="96" priority="96" stopIfTrue="1" operator="equal">
      <formula>"NO ADMISIBLE"</formula>
    </cfRule>
    <cfRule type="cellIs" dxfId="95" priority="97" stopIfTrue="1" operator="equal">
      <formula>"ADMISIBLE"</formula>
    </cfRule>
  </conditionalFormatting>
  <conditionalFormatting sqref="S54:S64">
    <cfRule type="cellIs" dxfId="94" priority="95" stopIfTrue="1" operator="equal">
      <formula>"PENDIENTE"</formula>
    </cfRule>
  </conditionalFormatting>
  <conditionalFormatting sqref="E55 L55:P55 R55">
    <cfRule type="expression" dxfId="93" priority="94" stopIfTrue="1">
      <formula>IF($B46-INT($B46)&gt;0,TRUE,FALSE)</formula>
    </cfRule>
  </conditionalFormatting>
  <conditionalFormatting sqref="E54:R54 J55:J64 F55:F64">
    <cfRule type="expression" dxfId="92" priority="93" stopIfTrue="1">
      <formula>IF(#REF!-INT(#REF!)&gt;0,TRUE,FALSE)</formula>
    </cfRule>
  </conditionalFormatting>
  <conditionalFormatting sqref="G55:G64">
    <cfRule type="expression" dxfId="91" priority="92" stopIfTrue="1">
      <formula>IF(#REF!-INT(#REF!)&gt;0,TRUE,FALSE)</formula>
    </cfRule>
  </conditionalFormatting>
  <conditionalFormatting sqref="H55:H64">
    <cfRule type="expression" dxfId="90" priority="91" stopIfTrue="1">
      <formula>IF(#REF!-INT(#REF!)&gt;0,TRUE,FALSE)</formula>
    </cfRule>
  </conditionalFormatting>
  <conditionalFormatting sqref="I55:I64">
    <cfRule type="expression" dxfId="89" priority="90" stopIfTrue="1">
      <formula>IF(#REF!-INT(#REF!)&gt;0,TRUE,FALSE)</formula>
    </cfRule>
  </conditionalFormatting>
  <conditionalFormatting sqref="K55:K64">
    <cfRule type="expression" dxfId="88" priority="89" stopIfTrue="1">
      <formula>IF($B46-INT($B46)&gt;0,TRUE,FALSE)</formula>
    </cfRule>
  </conditionalFormatting>
  <conditionalFormatting sqref="L56:L64">
    <cfRule type="expression" dxfId="87" priority="88" stopIfTrue="1">
      <formula>IF($B47-INT($B47)&gt;0,TRUE,FALSE)</formula>
    </cfRule>
  </conditionalFormatting>
  <conditionalFormatting sqref="O56:O64">
    <cfRule type="expression" dxfId="86" priority="87" stopIfTrue="1">
      <formula>IF($B47-INT($B47)&gt;0,TRUE,FALSE)</formula>
    </cfRule>
  </conditionalFormatting>
  <conditionalFormatting sqref="P56:P64">
    <cfRule type="expression" dxfId="85" priority="86" stopIfTrue="1">
      <formula>IF($B47-INT($B47)&gt;0,TRUE,FALSE)</formula>
    </cfRule>
  </conditionalFormatting>
  <conditionalFormatting sqref="R56:R64">
    <cfRule type="expression" dxfId="84" priority="85" stopIfTrue="1">
      <formula>IF($B47-INT($B47)&gt;0,TRUE,FALSE)</formula>
    </cfRule>
  </conditionalFormatting>
  <conditionalFormatting sqref="Q55:Q64">
    <cfRule type="expression" dxfId="83" priority="84" stopIfTrue="1">
      <formula>IF($B46-INT($B46)&gt;0,TRUE,FALSE)</formula>
    </cfRule>
  </conditionalFormatting>
  <conditionalFormatting sqref="D65:D75">
    <cfRule type="cellIs" dxfId="82" priority="83" stopIfTrue="1" operator="equal">
      <formula>"NO ADMISIBLE"</formula>
    </cfRule>
  </conditionalFormatting>
  <conditionalFormatting sqref="M67:N75 E67:E75">
    <cfRule type="expression" dxfId="81" priority="82" stopIfTrue="1">
      <formula>IF($B60-INT($B60)&gt;0,TRUE,FALSE)</formula>
    </cfRule>
  </conditionalFormatting>
  <conditionalFormatting sqref="S65:S75">
    <cfRule type="cellIs" dxfId="80" priority="80" stopIfTrue="1" operator="equal">
      <formula>"NO ADMISIBLE"</formula>
    </cfRule>
    <cfRule type="cellIs" dxfId="79" priority="81" stopIfTrue="1" operator="equal">
      <formula>"ADMISIBLE"</formula>
    </cfRule>
  </conditionalFormatting>
  <conditionalFormatting sqref="S65:S75">
    <cfRule type="cellIs" dxfId="78" priority="79" stopIfTrue="1" operator="equal">
      <formula>"PENDIENTE"</formula>
    </cfRule>
  </conditionalFormatting>
  <conditionalFormatting sqref="E66 L66:P66 R66">
    <cfRule type="expression" dxfId="77" priority="78" stopIfTrue="1">
      <formula>IF($B57-INT($B57)&gt;0,TRUE,FALSE)</formula>
    </cfRule>
  </conditionalFormatting>
  <conditionalFormatting sqref="E65:R65 J66:J75 F66:F75">
    <cfRule type="expression" dxfId="76" priority="77" stopIfTrue="1">
      <formula>IF(#REF!-INT(#REF!)&gt;0,TRUE,FALSE)</formula>
    </cfRule>
  </conditionalFormatting>
  <conditionalFormatting sqref="G66:G75">
    <cfRule type="expression" dxfId="75" priority="76" stopIfTrue="1">
      <formula>IF(#REF!-INT(#REF!)&gt;0,TRUE,FALSE)</formula>
    </cfRule>
  </conditionalFormatting>
  <conditionalFormatting sqref="H66:H75">
    <cfRule type="expression" dxfId="74" priority="75" stopIfTrue="1">
      <formula>IF(#REF!-INT(#REF!)&gt;0,TRUE,FALSE)</formula>
    </cfRule>
  </conditionalFormatting>
  <conditionalFormatting sqref="I66:I75">
    <cfRule type="expression" dxfId="73" priority="74" stopIfTrue="1">
      <formula>IF(#REF!-INT(#REF!)&gt;0,TRUE,FALSE)</formula>
    </cfRule>
  </conditionalFormatting>
  <conditionalFormatting sqref="K66:K75">
    <cfRule type="expression" dxfId="72" priority="73" stopIfTrue="1">
      <formula>IF($B57-INT($B57)&gt;0,TRUE,FALSE)</formula>
    </cfRule>
  </conditionalFormatting>
  <conditionalFormatting sqref="L67:L75">
    <cfRule type="expression" dxfId="71" priority="72" stopIfTrue="1">
      <formula>IF($B58-INT($B58)&gt;0,TRUE,FALSE)</formula>
    </cfRule>
  </conditionalFormatting>
  <conditionalFormatting sqref="O67:O75">
    <cfRule type="expression" dxfId="70" priority="71" stopIfTrue="1">
      <formula>IF($B58-INT($B58)&gt;0,TRUE,FALSE)</formula>
    </cfRule>
  </conditionalFormatting>
  <conditionalFormatting sqref="P67:P75">
    <cfRule type="expression" dxfId="69" priority="70" stopIfTrue="1">
      <formula>IF($B58-INT($B58)&gt;0,TRUE,FALSE)</formula>
    </cfRule>
  </conditionalFormatting>
  <conditionalFormatting sqref="R67:R75">
    <cfRule type="expression" dxfId="68" priority="69" stopIfTrue="1">
      <formula>IF($B58-INT($B58)&gt;0,TRUE,FALSE)</formula>
    </cfRule>
  </conditionalFormatting>
  <conditionalFormatting sqref="Q66:Q75">
    <cfRule type="expression" dxfId="67" priority="68" stopIfTrue="1">
      <formula>IF($B57-INT($B57)&gt;0,TRUE,FALSE)</formula>
    </cfRule>
  </conditionalFormatting>
  <conditionalFormatting sqref="D76:D86">
    <cfRule type="cellIs" dxfId="66" priority="67" stopIfTrue="1" operator="equal">
      <formula>"NO ADMISIBLE"</formula>
    </cfRule>
  </conditionalFormatting>
  <conditionalFormatting sqref="M78:N86 E78:E86">
    <cfRule type="expression" dxfId="65" priority="66" stopIfTrue="1">
      <formula>IF($B71-INT($B71)&gt;0,TRUE,FALSE)</formula>
    </cfRule>
  </conditionalFormatting>
  <conditionalFormatting sqref="S76:S86">
    <cfRule type="cellIs" dxfId="64" priority="64" stopIfTrue="1" operator="equal">
      <formula>"NO ADMISIBLE"</formula>
    </cfRule>
    <cfRule type="cellIs" dxfId="63" priority="65" stopIfTrue="1" operator="equal">
      <formula>"ADMISIBLE"</formula>
    </cfRule>
  </conditionalFormatting>
  <conditionalFormatting sqref="S76:S86">
    <cfRule type="cellIs" dxfId="62" priority="63" stopIfTrue="1" operator="equal">
      <formula>"PENDIENTE"</formula>
    </cfRule>
  </conditionalFormatting>
  <conditionalFormatting sqref="E77 L77:P77 R77">
    <cfRule type="expression" dxfId="61" priority="62" stopIfTrue="1">
      <formula>IF($B68-INT($B68)&gt;0,TRUE,FALSE)</formula>
    </cfRule>
  </conditionalFormatting>
  <conditionalFormatting sqref="E76:R76 J77:J86 F77:F86">
    <cfRule type="expression" dxfId="60" priority="61" stopIfTrue="1">
      <formula>IF(#REF!-INT(#REF!)&gt;0,TRUE,FALSE)</formula>
    </cfRule>
  </conditionalFormatting>
  <conditionalFormatting sqref="G77:G86">
    <cfRule type="expression" dxfId="59" priority="60" stopIfTrue="1">
      <formula>IF(#REF!-INT(#REF!)&gt;0,TRUE,FALSE)</formula>
    </cfRule>
  </conditionalFormatting>
  <conditionalFormatting sqref="H77:H86">
    <cfRule type="expression" dxfId="58" priority="59" stopIfTrue="1">
      <formula>IF(#REF!-INT(#REF!)&gt;0,TRUE,FALSE)</formula>
    </cfRule>
  </conditionalFormatting>
  <conditionalFormatting sqref="I77:I86">
    <cfRule type="expression" dxfId="57" priority="58" stopIfTrue="1">
      <formula>IF(#REF!-INT(#REF!)&gt;0,TRUE,FALSE)</formula>
    </cfRule>
  </conditionalFormatting>
  <conditionalFormatting sqref="K77:K86">
    <cfRule type="expression" dxfId="56" priority="57" stopIfTrue="1">
      <formula>IF($B68-INT($B68)&gt;0,TRUE,FALSE)</formula>
    </cfRule>
  </conditionalFormatting>
  <conditionalFormatting sqref="L78:L86">
    <cfRule type="expression" dxfId="55" priority="56" stopIfTrue="1">
      <formula>IF($B69-INT($B69)&gt;0,TRUE,FALSE)</formula>
    </cfRule>
  </conditionalFormatting>
  <conditionalFormatting sqref="O78:O86">
    <cfRule type="expression" dxfId="54" priority="55" stopIfTrue="1">
      <formula>IF($B69-INT($B69)&gt;0,TRUE,FALSE)</formula>
    </cfRule>
  </conditionalFormatting>
  <conditionalFormatting sqref="P78:P86">
    <cfRule type="expression" dxfId="53" priority="54" stopIfTrue="1">
      <formula>IF($B69-INT($B69)&gt;0,TRUE,FALSE)</formula>
    </cfRule>
  </conditionalFormatting>
  <conditionalFormatting sqref="R78:R86">
    <cfRule type="expression" dxfId="52" priority="53" stopIfTrue="1">
      <formula>IF($B69-INT($B69)&gt;0,TRUE,FALSE)</formula>
    </cfRule>
  </conditionalFormatting>
  <conditionalFormatting sqref="Q77:Q86">
    <cfRule type="expression" dxfId="51" priority="52" stopIfTrue="1">
      <formula>IF($B68-INT($B68)&gt;0,TRUE,FALSE)</formula>
    </cfRule>
  </conditionalFormatting>
  <conditionalFormatting sqref="D87:D97">
    <cfRule type="cellIs" dxfId="50" priority="51" stopIfTrue="1" operator="equal">
      <formula>"NO ADMISIBLE"</formula>
    </cfRule>
  </conditionalFormatting>
  <conditionalFormatting sqref="M89:N97 E89:E97">
    <cfRule type="expression" dxfId="49" priority="50" stopIfTrue="1">
      <formula>IF($B82-INT($B82)&gt;0,TRUE,FALSE)</formula>
    </cfRule>
  </conditionalFormatting>
  <conditionalFormatting sqref="S87:S97">
    <cfRule type="cellIs" dxfId="48" priority="48" stopIfTrue="1" operator="equal">
      <formula>"NO ADMISIBLE"</formula>
    </cfRule>
    <cfRule type="cellIs" dxfId="47" priority="49" stopIfTrue="1" operator="equal">
      <formula>"ADMISIBLE"</formula>
    </cfRule>
  </conditionalFormatting>
  <conditionalFormatting sqref="S87:S97">
    <cfRule type="cellIs" dxfId="46" priority="47" stopIfTrue="1" operator="equal">
      <formula>"PENDIENTE"</formula>
    </cfRule>
  </conditionalFormatting>
  <conditionalFormatting sqref="E88 L88:P88 R88">
    <cfRule type="expression" dxfId="45" priority="46" stopIfTrue="1">
      <formula>IF($B79-INT($B79)&gt;0,TRUE,FALSE)</formula>
    </cfRule>
  </conditionalFormatting>
  <conditionalFormatting sqref="E87:R87 J88:J97 F88:F97">
    <cfRule type="expression" dxfId="44" priority="45" stopIfTrue="1">
      <formula>IF(#REF!-INT(#REF!)&gt;0,TRUE,FALSE)</formula>
    </cfRule>
  </conditionalFormatting>
  <conditionalFormatting sqref="G88:G97">
    <cfRule type="expression" dxfId="43" priority="44" stopIfTrue="1">
      <formula>IF(#REF!-INT(#REF!)&gt;0,TRUE,FALSE)</formula>
    </cfRule>
  </conditionalFormatting>
  <conditionalFormatting sqref="H88:H97">
    <cfRule type="expression" dxfId="42" priority="43" stopIfTrue="1">
      <formula>IF(#REF!-INT(#REF!)&gt;0,TRUE,FALSE)</formula>
    </cfRule>
  </conditionalFormatting>
  <conditionalFormatting sqref="I88:I97">
    <cfRule type="expression" dxfId="41" priority="42" stopIfTrue="1">
      <formula>IF(#REF!-INT(#REF!)&gt;0,TRUE,FALSE)</formula>
    </cfRule>
  </conditionalFormatting>
  <conditionalFormatting sqref="K88:K97">
    <cfRule type="expression" dxfId="40" priority="41" stopIfTrue="1">
      <formula>IF($B79-INT($B79)&gt;0,TRUE,FALSE)</formula>
    </cfRule>
  </conditionalFormatting>
  <conditionalFormatting sqref="L89:L97">
    <cfRule type="expression" dxfId="39" priority="40" stopIfTrue="1">
      <formula>IF($B80-INT($B80)&gt;0,TRUE,FALSE)</formula>
    </cfRule>
  </conditionalFormatting>
  <conditionalFormatting sqref="O89:O97">
    <cfRule type="expression" dxfId="38" priority="39" stopIfTrue="1">
      <formula>IF($B80-INT($B80)&gt;0,TRUE,FALSE)</formula>
    </cfRule>
  </conditionalFormatting>
  <conditionalFormatting sqref="P89:P97">
    <cfRule type="expression" dxfId="37" priority="38" stopIfTrue="1">
      <formula>IF($B80-INT($B80)&gt;0,TRUE,FALSE)</formula>
    </cfRule>
  </conditionalFormatting>
  <conditionalFormatting sqref="R89:R97">
    <cfRule type="expression" dxfId="36" priority="37" stopIfTrue="1">
      <formula>IF($B80-INT($B80)&gt;0,TRUE,FALSE)</formula>
    </cfRule>
  </conditionalFormatting>
  <conditionalFormatting sqref="Q88:Q97">
    <cfRule type="expression" dxfId="35" priority="36" stopIfTrue="1">
      <formula>IF($B79-INT($B79)&gt;0,TRUE,FALSE)</formula>
    </cfRule>
  </conditionalFormatting>
  <conditionalFormatting sqref="D98:D108">
    <cfRule type="cellIs" dxfId="34" priority="35" stopIfTrue="1" operator="equal">
      <formula>"NO ADMISIBLE"</formula>
    </cfRule>
  </conditionalFormatting>
  <conditionalFormatting sqref="M100:N108 E100:E108">
    <cfRule type="expression" dxfId="33" priority="34" stopIfTrue="1">
      <formula>IF($B93-INT($B93)&gt;0,TRUE,FALSE)</formula>
    </cfRule>
  </conditionalFormatting>
  <conditionalFormatting sqref="S98:S108">
    <cfRule type="cellIs" dxfId="32" priority="32" stopIfTrue="1" operator="equal">
      <formula>"NO ADMISIBLE"</formula>
    </cfRule>
    <cfRule type="cellIs" dxfId="31" priority="33" stopIfTrue="1" operator="equal">
      <formula>"ADMISIBLE"</formula>
    </cfRule>
  </conditionalFormatting>
  <conditionalFormatting sqref="S98:S108">
    <cfRule type="cellIs" dxfId="30" priority="31" stopIfTrue="1" operator="equal">
      <formula>"PENDIENTE"</formula>
    </cfRule>
  </conditionalFormatting>
  <conditionalFormatting sqref="E99 L99:P99 R99">
    <cfRule type="expression" dxfId="29" priority="30" stopIfTrue="1">
      <formula>IF($B90-INT($B90)&gt;0,TRUE,FALSE)</formula>
    </cfRule>
  </conditionalFormatting>
  <conditionalFormatting sqref="E98:R98 J99:J108 F99:F108">
    <cfRule type="expression" dxfId="28" priority="29" stopIfTrue="1">
      <formula>IF(#REF!-INT(#REF!)&gt;0,TRUE,FALSE)</formula>
    </cfRule>
  </conditionalFormatting>
  <conditionalFormatting sqref="G99:G108">
    <cfRule type="expression" dxfId="27" priority="28" stopIfTrue="1">
      <formula>IF(#REF!-INT(#REF!)&gt;0,TRUE,FALSE)</formula>
    </cfRule>
  </conditionalFormatting>
  <conditionalFormatting sqref="H99:H108">
    <cfRule type="expression" dxfId="26" priority="27" stopIfTrue="1">
      <formula>IF(#REF!-INT(#REF!)&gt;0,TRUE,FALSE)</formula>
    </cfRule>
  </conditionalFormatting>
  <conditionalFormatting sqref="I99:I108">
    <cfRule type="expression" dxfId="25" priority="26" stopIfTrue="1">
      <formula>IF(#REF!-INT(#REF!)&gt;0,TRUE,FALSE)</formula>
    </cfRule>
  </conditionalFormatting>
  <conditionalFormatting sqref="K99:K108">
    <cfRule type="expression" dxfId="24" priority="25" stopIfTrue="1">
      <formula>IF($B90-INT($B90)&gt;0,TRUE,FALSE)</formula>
    </cfRule>
  </conditionalFormatting>
  <conditionalFormatting sqref="L100:L108">
    <cfRule type="expression" dxfId="23" priority="24" stopIfTrue="1">
      <formula>IF($B91-INT($B91)&gt;0,TRUE,FALSE)</formula>
    </cfRule>
  </conditionalFormatting>
  <conditionalFormatting sqref="O100:O108">
    <cfRule type="expression" dxfId="22" priority="23" stopIfTrue="1">
      <formula>IF($B91-INT($B91)&gt;0,TRUE,FALSE)</formula>
    </cfRule>
  </conditionalFormatting>
  <conditionalFormatting sqref="P100:P108">
    <cfRule type="expression" dxfId="21" priority="22" stopIfTrue="1">
      <formula>IF($B91-INT($B91)&gt;0,TRUE,FALSE)</formula>
    </cfRule>
  </conditionalFormatting>
  <conditionalFormatting sqref="R100:R108">
    <cfRule type="expression" dxfId="20" priority="21" stopIfTrue="1">
      <formula>IF($B91-INT($B91)&gt;0,TRUE,FALSE)</formula>
    </cfRule>
  </conditionalFormatting>
  <conditionalFormatting sqref="Q99:Q108">
    <cfRule type="expression" dxfId="19" priority="20" stopIfTrue="1">
      <formula>IF($B90-INT($B90)&gt;0,TRUE,FALSE)</formula>
    </cfRule>
  </conditionalFormatting>
  <conditionalFormatting sqref="D109:D119">
    <cfRule type="cellIs" dxfId="18" priority="19" stopIfTrue="1" operator="equal">
      <formula>"NO ADMISIBLE"</formula>
    </cfRule>
  </conditionalFormatting>
  <conditionalFormatting sqref="M111:N119 E111:E119">
    <cfRule type="expression" dxfId="17" priority="18" stopIfTrue="1">
      <formula>IF($B104-INT($B104)&gt;0,TRUE,FALSE)</formula>
    </cfRule>
  </conditionalFormatting>
  <conditionalFormatting sqref="S109:S119">
    <cfRule type="cellIs" dxfId="16" priority="16" stopIfTrue="1" operator="equal">
      <formula>"NO ADMISIBLE"</formula>
    </cfRule>
    <cfRule type="cellIs" dxfId="15" priority="17" stopIfTrue="1" operator="equal">
      <formula>"ADMISIBLE"</formula>
    </cfRule>
  </conditionalFormatting>
  <conditionalFormatting sqref="S109:S119">
    <cfRule type="cellIs" dxfId="14" priority="15" stopIfTrue="1" operator="equal">
      <formula>"PENDIENTE"</formula>
    </cfRule>
  </conditionalFormatting>
  <conditionalFormatting sqref="E110 L110:P110 R110">
    <cfRule type="expression" dxfId="13" priority="14" stopIfTrue="1">
      <formula>IF($B101-INT($B101)&gt;0,TRUE,FALSE)</formula>
    </cfRule>
  </conditionalFormatting>
  <conditionalFormatting sqref="E109:R109 J110:J119 F110:F119">
    <cfRule type="expression" dxfId="12" priority="13" stopIfTrue="1">
      <formula>IF(#REF!-INT(#REF!)&gt;0,TRUE,FALSE)</formula>
    </cfRule>
  </conditionalFormatting>
  <conditionalFormatting sqref="G110:G119">
    <cfRule type="expression" dxfId="11" priority="12" stopIfTrue="1">
      <formula>IF(#REF!-INT(#REF!)&gt;0,TRUE,FALSE)</formula>
    </cfRule>
  </conditionalFormatting>
  <conditionalFormatting sqref="H110:H119">
    <cfRule type="expression" dxfId="10" priority="11" stopIfTrue="1">
      <formula>IF(#REF!-INT(#REF!)&gt;0,TRUE,FALSE)</formula>
    </cfRule>
  </conditionalFormatting>
  <conditionalFormatting sqref="I110:I119">
    <cfRule type="expression" dxfId="9" priority="10" stopIfTrue="1">
      <formula>IF(#REF!-INT(#REF!)&gt;0,TRUE,FALSE)</formula>
    </cfRule>
  </conditionalFormatting>
  <conditionalFormatting sqref="K110:K119">
    <cfRule type="expression" dxfId="8" priority="9" stopIfTrue="1">
      <formula>IF($B101-INT($B101)&gt;0,TRUE,FALSE)</formula>
    </cfRule>
  </conditionalFormatting>
  <conditionalFormatting sqref="L111:L119">
    <cfRule type="expression" dxfId="7" priority="8" stopIfTrue="1">
      <formula>IF($B102-INT($B102)&gt;0,TRUE,FALSE)</formula>
    </cfRule>
  </conditionalFormatting>
  <conditionalFormatting sqref="O111:O119">
    <cfRule type="expression" dxfId="6" priority="7" stopIfTrue="1">
      <formula>IF($B102-INT($B102)&gt;0,TRUE,FALSE)</formula>
    </cfRule>
  </conditionalFormatting>
  <conditionalFormatting sqref="P111:P119">
    <cfRule type="expression" dxfId="5" priority="6" stopIfTrue="1">
      <formula>IF($B102-INT($B102)&gt;0,TRUE,FALSE)</formula>
    </cfRule>
  </conditionalFormatting>
  <conditionalFormatting sqref="R111:R119">
    <cfRule type="expression" dxfId="4" priority="5" stopIfTrue="1">
      <formula>IF($B102-INT($B102)&gt;0,TRUE,FALSE)</formula>
    </cfRule>
  </conditionalFormatting>
  <conditionalFormatting sqref="Q110:Q119">
    <cfRule type="expression" dxfId="3" priority="4" stopIfTrue="1">
      <formula>IF($B101-INT($B101)&gt;0,TRUE,FALSE)</formula>
    </cfRule>
  </conditionalFormatting>
  <conditionalFormatting sqref="S87">
    <cfRule type="cellIs" dxfId="2" priority="2" stopIfTrue="1" operator="equal">
      <formula>"NO ADMISIBLE"</formula>
    </cfRule>
    <cfRule type="cellIs" dxfId="1" priority="3" stopIfTrue="1" operator="equal">
      <formula>"ADMISIBLE"</formula>
    </cfRule>
  </conditionalFormatting>
  <conditionalFormatting sqref="S87">
    <cfRule type="cellIs" dxfId="0" priority="1" stopIfTrue="1" operator="equal">
      <formula>"PENDIENTE"</formula>
    </cfRule>
  </conditionalFormatting>
  <dataValidations count="1">
    <dataValidation type="list" allowBlank="1" showInputMessage="1" showErrorMessage="1" sqref="D10:D119 D6" xr:uid="{00000000-0002-0000-0B00-000000000000}">
      <formula1>prueba</formula1>
    </dataValidation>
  </dataValidations>
  <pageMargins left="0.74803149606299213" right="0.74803149606299213" top="0.98425196850393704" bottom="0.98425196850393704" header="0" footer="0"/>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02" r:id="rId4" name="Button 10">
              <controlPr defaultSize="0" print="0" autoFill="0" autoPict="0" macro="[0]!copy">
                <anchor moveWithCells="1" sizeWithCells="1">
                  <from>
                    <xdr:col>0</xdr:col>
                    <xdr:colOff>219075</xdr:colOff>
                    <xdr:row>2</xdr:row>
                    <xdr:rowOff>114300</xdr:rowOff>
                  </from>
                  <to>
                    <xdr:col>1</xdr:col>
                    <xdr:colOff>628650</xdr:colOff>
                    <xdr:row>4</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4"/>
  <dimension ref="A1:B103"/>
  <sheetViews>
    <sheetView zoomScale="75" workbookViewId="0">
      <selection activeCell="A19" sqref="A19"/>
    </sheetView>
  </sheetViews>
  <sheetFormatPr baseColWidth="10" defaultRowHeight="12.75" outlineLevelRow="2" x14ac:dyDescent="0.2"/>
  <cols>
    <col min="1" max="1" width="19" customWidth="1"/>
    <col min="2" max="2" width="21.85546875" customWidth="1"/>
  </cols>
  <sheetData>
    <row r="1" spans="1:2" s="13" customFormat="1" ht="15.75" x14ac:dyDescent="0.25">
      <c r="A1" s="13" t="s">
        <v>14</v>
      </c>
    </row>
    <row r="3" spans="1:2" ht="59.25" x14ac:dyDescent="0.2">
      <c r="A3" s="14" t="s">
        <v>15</v>
      </c>
      <c r="B3" s="15" t="s">
        <v>16</v>
      </c>
    </row>
    <row r="4" spans="1:2" s="17" customFormat="1" outlineLevel="2" x14ac:dyDescent="0.2">
      <c r="A4" s="16"/>
    </row>
    <row r="5" spans="1:2" s="21" customFormat="1" ht="13.5" outlineLevel="1" x14ac:dyDescent="0.2">
      <c r="A5" s="18" t="s">
        <v>121</v>
      </c>
      <c r="B5" s="20">
        <v>16097532669.306931</v>
      </c>
    </row>
    <row r="6" spans="1:2" s="21" customFormat="1" ht="13.5" outlineLevel="1" x14ac:dyDescent="0.2">
      <c r="A6" s="19" t="s">
        <v>122</v>
      </c>
      <c r="B6" s="20">
        <v>18724260670</v>
      </c>
    </row>
    <row r="7" spans="1:2" s="21" customFormat="1" ht="13.5" outlineLevel="1" x14ac:dyDescent="0.2">
      <c r="A7" s="19" t="s">
        <v>123</v>
      </c>
      <c r="B7" s="20">
        <v>15886461489</v>
      </c>
    </row>
    <row r="8" spans="1:2" s="21" customFormat="1" ht="13.5" outlineLevel="1" x14ac:dyDescent="0.2">
      <c r="A8" s="19" t="s">
        <v>124</v>
      </c>
      <c r="B8" s="20">
        <v>18533406621</v>
      </c>
    </row>
    <row r="9" spans="1:2" s="23" customFormat="1" ht="13.5" outlineLevel="1" x14ac:dyDescent="0.2">
      <c r="A9" s="19" t="s">
        <v>125</v>
      </c>
      <c r="B9" s="20">
        <v>14971945628</v>
      </c>
    </row>
    <row r="10" spans="1:2" s="23" customFormat="1" ht="13.5" outlineLevel="1" x14ac:dyDescent="0.2">
      <c r="A10" s="19" t="s">
        <v>126</v>
      </c>
      <c r="B10" s="20">
        <v>16484340849</v>
      </c>
    </row>
    <row r="11" spans="1:2" s="21" customFormat="1" ht="13.5" outlineLevel="1" x14ac:dyDescent="0.2">
      <c r="A11" s="19" t="s">
        <v>127</v>
      </c>
      <c r="B11" s="20">
        <v>16686919713.999998</v>
      </c>
    </row>
    <row r="12" spans="1:2" s="21" customFormat="1" ht="13.5" outlineLevel="1" x14ac:dyDescent="0.2">
      <c r="A12" s="19" t="s">
        <v>128</v>
      </c>
      <c r="B12" s="20">
        <v>11566305868</v>
      </c>
    </row>
    <row r="13" spans="1:2" s="21" customFormat="1" ht="13.5" outlineLevel="1" x14ac:dyDescent="0.2">
      <c r="A13" s="19" t="s">
        <v>129</v>
      </c>
      <c r="B13" s="20">
        <v>6300474910</v>
      </c>
    </row>
    <row r="14" spans="1:2" s="21" customFormat="1" ht="13.5" outlineLevel="1" x14ac:dyDescent="0.2">
      <c r="A14" s="19" t="s">
        <v>17</v>
      </c>
      <c r="B14" s="20">
        <v>1428162158.4158416</v>
      </c>
    </row>
    <row r="15" spans="1:2" s="21" customFormat="1" ht="13.5" outlineLevel="1" x14ac:dyDescent="0.2">
      <c r="A15" s="19" t="s">
        <v>18</v>
      </c>
      <c r="B15" s="20">
        <v>1292851961.3861387</v>
      </c>
    </row>
    <row r="16" spans="1:2" s="23" customFormat="1" ht="13.5" outlineLevel="1" x14ac:dyDescent="0.2">
      <c r="A16" s="19" t="s">
        <v>19</v>
      </c>
      <c r="B16" s="40">
        <v>14200237260</v>
      </c>
    </row>
    <row r="17" spans="1:2" s="23" customFormat="1" ht="13.5" outlineLevel="1" x14ac:dyDescent="0.2">
      <c r="A17" s="19" t="s">
        <v>20</v>
      </c>
      <c r="B17" s="20">
        <v>14388115033</v>
      </c>
    </row>
    <row r="18" spans="1:2" s="21" customFormat="1" ht="13.5" outlineLevel="1" x14ac:dyDescent="0.2">
      <c r="A18" s="19" t="s">
        <v>21</v>
      </c>
      <c r="B18" s="20">
        <v>7076050599</v>
      </c>
    </row>
    <row r="19" spans="1:2" s="21" customFormat="1" ht="13.5" outlineLevel="1" x14ac:dyDescent="0.2">
      <c r="A19" s="19" t="s">
        <v>22</v>
      </c>
      <c r="B19" s="20">
        <v>20893814942</v>
      </c>
    </row>
    <row r="20" spans="1:2" s="23" customFormat="1" ht="13.5" outlineLevel="1" x14ac:dyDescent="0.2">
      <c r="A20" s="19" t="s">
        <v>23</v>
      </c>
      <c r="B20" s="40">
        <v>8810989120</v>
      </c>
    </row>
    <row r="21" spans="1:2" s="21" customFormat="1" ht="13.5" outlineLevel="1" x14ac:dyDescent="0.2">
      <c r="A21" s="19" t="s">
        <v>24</v>
      </c>
      <c r="B21" s="20">
        <v>5818381842</v>
      </c>
    </row>
    <row r="22" spans="1:2" s="21" customFormat="1" ht="13.5" outlineLevel="1" x14ac:dyDescent="0.2">
      <c r="A22" s="19" t="s">
        <v>25</v>
      </c>
      <c r="B22" s="20">
        <v>9650261634</v>
      </c>
    </row>
    <row r="23" spans="1:2" s="21" customFormat="1" ht="13.5" outlineLevel="1" x14ac:dyDescent="0.2">
      <c r="A23" s="19" t="s">
        <v>26</v>
      </c>
      <c r="B23" s="20">
        <v>5385776414</v>
      </c>
    </row>
    <row r="24" spans="1:2" s="23" customFormat="1" ht="13.5" outlineLevel="1" x14ac:dyDescent="0.2">
      <c r="A24" s="19" t="s">
        <v>27</v>
      </c>
      <c r="B24" s="20">
        <v>5759505844</v>
      </c>
    </row>
    <row r="25" spans="1:2" s="23" customFormat="1" ht="13.5" outlineLevel="1" x14ac:dyDescent="0.2">
      <c r="A25" s="19" t="s">
        <v>28</v>
      </c>
      <c r="B25" s="20">
        <v>11365045650</v>
      </c>
    </row>
    <row r="26" spans="1:2" s="23" customFormat="1" ht="13.5" outlineLevel="1" x14ac:dyDescent="0.2">
      <c r="A26" s="19" t="s">
        <v>29</v>
      </c>
      <c r="B26" s="20">
        <v>15652530637</v>
      </c>
    </row>
    <row r="27" spans="1:2" s="23" customFormat="1" ht="13.5" outlineLevel="1" x14ac:dyDescent="0.2">
      <c r="A27" s="19" t="s">
        <v>30</v>
      </c>
      <c r="B27" s="20">
        <v>5772808797</v>
      </c>
    </row>
    <row r="28" spans="1:2" s="23" customFormat="1" ht="13.5" outlineLevel="1" x14ac:dyDescent="0.2">
      <c r="A28" s="19" t="s">
        <v>31</v>
      </c>
      <c r="B28" s="20">
        <v>7512106130</v>
      </c>
    </row>
    <row r="29" spans="1:2" s="23" customFormat="1" ht="13.5" outlineLevel="1" x14ac:dyDescent="0.2">
      <c r="A29" s="19" t="s">
        <v>32</v>
      </c>
      <c r="B29" s="20">
        <v>9347559589</v>
      </c>
    </row>
    <row r="30" spans="1:2" s="23" customFormat="1" ht="13.5" outlineLevel="1" x14ac:dyDescent="0.2">
      <c r="A30" s="19" t="s">
        <v>33</v>
      </c>
      <c r="B30" s="20">
        <v>19825977010</v>
      </c>
    </row>
    <row r="31" spans="1:2" s="23" customFormat="1" ht="13.5" outlineLevel="1" x14ac:dyDescent="0.2">
      <c r="A31" s="19" t="s">
        <v>34</v>
      </c>
      <c r="B31" s="20">
        <v>9200191515</v>
      </c>
    </row>
    <row r="32" spans="1:2" s="23" customFormat="1" ht="13.5" outlineLevel="1" x14ac:dyDescent="0.2">
      <c r="A32" s="19" t="s">
        <v>35</v>
      </c>
      <c r="B32" s="20">
        <v>18743806542</v>
      </c>
    </row>
    <row r="33" spans="1:2" s="23" customFormat="1" ht="13.5" outlineLevel="1" x14ac:dyDescent="0.2">
      <c r="A33" s="19" t="s">
        <v>36</v>
      </c>
      <c r="B33" s="20">
        <v>12488203547</v>
      </c>
    </row>
    <row r="34" spans="1:2" s="23" customFormat="1" ht="13.5" outlineLevel="1" x14ac:dyDescent="0.2">
      <c r="A34" s="19" t="s">
        <v>37</v>
      </c>
      <c r="B34" s="20">
        <v>12337277639</v>
      </c>
    </row>
    <row r="35" spans="1:2" s="23" customFormat="1" ht="13.5" outlineLevel="1" x14ac:dyDescent="0.2">
      <c r="A35" s="19" t="s">
        <v>38</v>
      </c>
      <c r="B35" s="20">
        <v>16198497482.999998</v>
      </c>
    </row>
    <row r="36" spans="1:2" s="23" customFormat="1" ht="13.5" outlineLevel="1" x14ac:dyDescent="0.2">
      <c r="A36" s="19" t="s">
        <v>39</v>
      </c>
      <c r="B36" s="20">
        <v>17764576319</v>
      </c>
    </row>
    <row r="37" spans="1:2" s="23" customFormat="1" ht="13.5" outlineLevel="1" x14ac:dyDescent="0.2">
      <c r="A37" s="19" t="s">
        <v>40</v>
      </c>
      <c r="B37" s="20">
        <v>22882731815</v>
      </c>
    </row>
    <row r="38" spans="1:2" s="23" customFormat="1" ht="13.5" outlineLevel="1" x14ac:dyDescent="0.2">
      <c r="A38" s="19" t="s">
        <v>41</v>
      </c>
      <c r="B38" s="20">
        <v>7383905477</v>
      </c>
    </row>
    <row r="39" spans="1:2" s="23" customFormat="1" ht="13.5" outlineLevel="1" x14ac:dyDescent="0.2">
      <c r="A39" s="19" t="s">
        <v>42</v>
      </c>
      <c r="B39" s="20">
        <v>12423743774</v>
      </c>
    </row>
    <row r="40" spans="1:2" s="23" customFormat="1" ht="13.5" outlineLevel="1" x14ac:dyDescent="0.2">
      <c r="A40" s="19" t="s">
        <v>43</v>
      </c>
      <c r="B40" s="20">
        <v>14187262851</v>
      </c>
    </row>
    <row r="41" spans="1:2" s="23" customFormat="1" ht="13.5" outlineLevel="1" x14ac:dyDescent="0.2">
      <c r="A41" s="19" t="s">
        <v>44</v>
      </c>
      <c r="B41" s="20">
        <v>9099377756</v>
      </c>
    </row>
    <row r="42" spans="1:2" s="23" customFormat="1" ht="13.5" outlineLevel="1" x14ac:dyDescent="0.2">
      <c r="A42" s="19" t="s">
        <v>45</v>
      </c>
      <c r="B42" s="20">
        <v>7416098511</v>
      </c>
    </row>
    <row r="43" spans="1:2" s="23" customFormat="1" ht="13.5" outlineLevel="1" x14ac:dyDescent="0.2">
      <c r="A43" s="19" t="s">
        <v>46</v>
      </c>
      <c r="B43" s="20">
        <v>16654736652</v>
      </c>
    </row>
    <row r="44" spans="1:2" s="23" customFormat="1" ht="13.5" outlineLevel="1" x14ac:dyDescent="0.2">
      <c r="A44" s="19" t="s">
        <v>47</v>
      </c>
      <c r="B44" s="20">
        <v>12006016561</v>
      </c>
    </row>
    <row r="45" spans="1:2" s="23" customFormat="1" ht="13.5" outlineLevel="1" x14ac:dyDescent="0.2">
      <c r="A45" s="19" t="s">
        <v>48</v>
      </c>
      <c r="B45" s="20">
        <v>14602426835</v>
      </c>
    </row>
    <row r="46" spans="1:2" s="23" customFormat="1" ht="13.5" outlineLevel="1" x14ac:dyDescent="0.2">
      <c r="A46" s="19" t="s">
        <v>49</v>
      </c>
      <c r="B46" s="20">
        <v>16600395825</v>
      </c>
    </row>
    <row r="47" spans="1:2" s="23" customFormat="1" ht="13.5" outlineLevel="1" x14ac:dyDescent="0.2">
      <c r="A47" s="19" t="s">
        <v>50</v>
      </c>
      <c r="B47" s="20">
        <v>9490692823</v>
      </c>
    </row>
    <row r="48" spans="1:2" s="23" customFormat="1" ht="13.5" outlineLevel="1" x14ac:dyDescent="0.2">
      <c r="A48" s="19" t="s">
        <v>51</v>
      </c>
      <c r="B48" s="20">
        <v>14966356774</v>
      </c>
    </row>
    <row r="49" spans="1:2" s="23" customFormat="1" ht="13.5" outlineLevel="1" x14ac:dyDescent="0.2">
      <c r="A49" s="19" t="s">
        <v>52</v>
      </c>
      <c r="B49" s="20">
        <v>16628059484</v>
      </c>
    </row>
    <row r="50" spans="1:2" s="23" customFormat="1" ht="13.5" outlineLevel="1" x14ac:dyDescent="0.2">
      <c r="A50" s="19" t="s">
        <v>53</v>
      </c>
      <c r="B50" s="20">
        <v>11545020876</v>
      </c>
    </row>
    <row r="51" spans="1:2" s="23" customFormat="1" ht="13.5" outlineLevel="1" x14ac:dyDescent="0.2">
      <c r="A51" s="19" t="s">
        <v>54</v>
      </c>
      <c r="B51" s="20">
        <v>11069859631</v>
      </c>
    </row>
    <row r="52" spans="1:2" s="23" customFormat="1" ht="13.5" outlineLevel="1" x14ac:dyDescent="0.2">
      <c r="A52" s="19" t="s">
        <v>55</v>
      </c>
      <c r="B52" s="20">
        <v>16462254401</v>
      </c>
    </row>
    <row r="53" spans="1:2" s="23" customFormat="1" ht="13.5" outlineLevel="1" x14ac:dyDescent="0.2">
      <c r="A53" s="19" t="s">
        <v>56</v>
      </c>
      <c r="B53" s="20">
        <v>29122451003</v>
      </c>
    </row>
    <row r="54" spans="1:2" s="23" customFormat="1" ht="13.5" outlineLevel="1" x14ac:dyDescent="0.2">
      <c r="A54" s="19" t="s">
        <v>57</v>
      </c>
      <c r="B54" s="20">
        <v>19110837484</v>
      </c>
    </row>
    <row r="55" spans="1:2" s="23" customFormat="1" ht="13.5" outlineLevel="1" x14ac:dyDescent="0.2">
      <c r="A55" s="19" t="s">
        <v>58</v>
      </c>
      <c r="B55" s="20">
        <v>14355039068</v>
      </c>
    </row>
    <row r="56" spans="1:2" s="23" customFormat="1" ht="13.5" outlineLevel="1" x14ac:dyDescent="0.2">
      <c r="A56" s="19" t="s">
        <v>59</v>
      </c>
      <c r="B56" s="20">
        <v>10742553232</v>
      </c>
    </row>
    <row r="57" spans="1:2" s="23" customFormat="1" ht="13.5" outlineLevel="1" x14ac:dyDescent="0.2">
      <c r="A57" s="19" t="s">
        <v>60</v>
      </c>
      <c r="B57" s="20">
        <v>12944688820</v>
      </c>
    </row>
    <row r="58" spans="1:2" s="23" customFormat="1" ht="13.5" outlineLevel="1" x14ac:dyDescent="0.2">
      <c r="A58" s="19" t="s">
        <v>61</v>
      </c>
      <c r="B58" s="20">
        <v>11689433662</v>
      </c>
    </row>
    <row r="59" spans="1:2" s="23" customFormat="1" ht="13.5" outlineLevel="1" x14ac:dyDescent="0.2">
      <c r="A59" s="19" t="s">
        <v>62</v>
      </c>
      <c r="B59" s="20">
        <v>11397659254</v>
      </c>
    </row>
    <row r="60" spans="1:2" s="23" customFormat="1" ht="13.5" outlineLevel="1" x14ac:dyDescent="0.2">
      <c r="A60" s="19" t="s">
        <v>63</v>
      </c>
      <c r="B60" s="20">
        <v>16236395384</v>
      </c>
    </row>
    <row r="61" spans="1:2" s="23" customFormat="1" ht="13.5" outlineLevel="1" x14ac:dyDescent="0.2">
      <c r="A61" s="19" t="s">
        <v>64</v>
      </c>
      <c r="B61" s="20">
        <v>6151462908.9075203</v>
      </c>
    </row>
    <row r="62" spans="1:2" s="23" customFormat="1" ht="13.5" outlineLevel="1" x14ac:dyDescent="0.2">
      <c r="A62" s="19" t="s">
        <v>65</v>
      </c>
      <c r="B62" s="20">
        <v>24188206629</v>
      </c>
    </row>
    <row r="63" spans="1:2" s="23" customFormat="1" ht="13.5" outlineLevel="1" x14ac:dyDescent="0.2">
      <c r="A63" s="19" t="s">
        <v>66</v>
      </c>
      <c r="B63" s="20">
        <v>22229863427</v>
      </c>
    </row>
    <row r="64" spans="1:2" s="23" customFormat="1" ht="13.5" outlineLevel="1" x14ac:dyDescent="0.2">
      <c r="A64" s="19" t="s">
        <v>67</v>
      </c>
      <c r="B64" s="20">
        <v>23200278421</v>
      </c>
    </row>
    <row r="65" spans="1:2" s="23" customFormat="1" ht="13.5" outlineLevel="1" x14ac:dyDescent="0.2">
      <c r="A65" s="19" t="s">
        <v>68</v>
      </c>
      <c r="B65" s="20">
        <v>33729146012</v>
      </c>
    </row>
    <row r="66" spans="1:2" s="23" customFormat="1" ht="13.5" outlineLevel="1" x14ac:dyDescent="0.2">
      <c r="A66" s="19" t="s">
        <v>69</v>
      </c>
      <c r="B66" s="20">
        <v>25741331764</v>
      </c>
    </row>
    <row r="67" spans="1:2" s="23" customFormat="1" ht="13.5" outlineLevel="1" x14ac:dyDescent="0.2">
      <c r="A67" s="19" t="s">
        <v>70</v>
      </c>
      <c r="B67" s="20">
        <v>10895316694.06304</v>
      </c>
    </row>
    <row r="68" spans="1:2" s="23" customFormat="1" ht="13.5" outlineLevel="1" x14ac:dyDescent="0.2">
      <c r="A68" s="19" t="s">
        <v>71</v>
      </c>
      <c r="B68" s="20">
        <v>15574902572</v>
      </c>
    </row>
    <row r="69" spans="1:2" s="22" customFormat="1" ht="13.5" outlineLevel="1" x14ac:dyDescent="0.2">
      <c r="A69" s="19" t="s">
        <v>72</v>
      </c>
      <c r="B69" s="20">
        <v>11085498362</v>
      </c>
    </row>
    <row r="70" spans="1:2" s="23" customFormat="1" ht="13.5" outlineLevel="1" x14ac:dyDescent="0.2">
      <c r="A70" s="19" t="s">
        <v>73</v>
      </c>
      <c r="B70" s="20">
        <v>15569378930</v>
      </c>
    </row>
    <row r="71" spans="1:2" s="23" customFormat="1" ht="13.5" outlineLevel="1" x14ac:dyDescent="0.2">
      <c r="A71" s="19" t="s">
        <v>74</v>
      </c>
      <c r="B71" s="20">
        <v>19872456988.21376</v>
      </c>
    </row>
    <row r="72" spans="1:2" s="23" customFormat="1" ht="13.5" outlineLevel="1" x14ac:dyDescent="0.2">
      <c r="A72" s="19" t="s">
        <v>75</v>
      </c>
      <c r="B72" s="20">
        <v>9279916346</v>
      </c>
    </row>
    <row r="73" spans="1:2" s="23" customFormat="1" ht="13.5" outlineLevel="1" x14ac:dyDescent="0.2">
      <c r="A73" s="19" t="s">
        <v>76</v>
      </c>
      <c r="B73" s="20">
        <v>11879598172</v>
      </c>
    </row>
    <row r="74" spans="1:2" s="23" customFormat="1" ht="13.5" outlineLevel="1" x14ac:dyDescent="0.2">
      <c r="A74" s="19" t="s">
        <v>77</v>
      </c>
      <c r="B74" s="20">
        <v>14944234555</v>
      </c>
    </row>
    <row r="75" spans="1:2" s="23" customFormat="1" ht="13.5" outlineLevel="1" x14ac:dyDescent="0.2">
      <c r="A75" s="19" t="s">
        <v>78</v>
      </c>
      <c r="B75" s="20">
        <v>8486287813</v>
      </c>
    </row>
    <row r="76" spans="1:2" s="23" customFormat="1" ht="13.5" outlineLevel="1" x14ac:dyDescent="0.2">
      <c r="A76" s="19" t="s">
        <v>79</v>
      </c>
      <c r="B76" s="20">
        <v>7048832262</v>
      </c>
    </row>
    <row r="77" spans="1:2" s="23" customFormat="1" ht="13.5" outlineLevel="1" x14ac:dyDescent="0.2">
      <c r="A77" s="19" t="s">
        <v>80</v>
      </c>
      <c r="B77" s="20">
        <v>5348779190</v>
      </c>
    </row>
    <row r="78" spans="1:2" s="21" customFormat="1" ht="13.5" outlineLevel="1" x14ac:dyDescent="0.2">
      <c r="A78" s="19" t="s">
        <v>81</v>
      </c>
      <c r="B78" s="20">
        <v>5466387046</v>
      </c>
    </row>
    <row r="79" spans="1:2" s="21" customFormat="1" ht="13.5" outlineLevel="1" x14ac:dyDescent="0.2">
      <c r="A79" s="19" t="s">
        <v>82</v>
      </c>
      <c r="B79" s="20">
        <v>16518448889</v>
      </c>
    </row>
    <row r="80" spans="1:2" s="21" customFormat="1" ht="13.5" outlineLevel="1" x14ac:dyDescent="0.2">
      <c r="A80" s="19" t="s">
        <v>83</v>
      </c>
      <c r="B80" s="20">
        <v>8675202615</v>
      </c>
    </row>
    <row r="81" spans="1:2" s="21" customFormat="1" ht="13.5" outlineLevel="1" x14ac:dyDescent="0.2">
      <c r="A81" s="19" t="s">
        <v>84</v>
      </c>
      <c r="B81" s="20">
        <v>16760013498</v>
      </c>
    </row>
    <row r="82" spans="1:2" s="23" customFormat="1" ht="13.5" outlineLevel="1" x14ac:dyDescent="0.2">
      <c r="A82" s="19" t="s">
        <v>85</v>
      </c>
      <c r="B82" s="20">
        <v>12438755743</v>
      </c>
    </row>
    <row r="83" spans="1:2" s="21" customFormat="1" ht="13.5" outlineLevel="1" x14ac:dyDescent="0.2">
      <c r="A83" s="19" t="s">
        <v>86</v>
      </c>
      <c r="B83" s="20">
        <v>14593425402</v>
      </c>
    </row>
    <row r="84" spans="1:2" s="21" customFormat="1" ht="13.5" outlineLevel="1" x14ac:dyDescent="0.2">
      <c r="A84" s="19" t="s">
        <v>87</v>
      </c>
      <c r="B84" s="20">
        <v>6689468251</v>
      </c>
    </row>
    <row r="85" spans="1:2" s="21" customFormat="1" ht="13.5" outlineLevel="1" x14ac:dyDescent="0.2">
      <c r="A85" s="19" t="s">
        <v>88</v>
      </c>
      <c r="B85" s="20">
        <v>8186369892</v>
      </c>
    </row>
    <row r="86" spans="1:2" s="21" customFormat="1" ht="13.5" outlineLevel="1" x14ac:dyDescent="0.2">
      <c r="A86" s="19" t="s">
        <v>89</v>
      </c>
      <c r="B86" s="20">
        <v>28561249598</v>
      </c>
    </row>
    <row r="87" spans="1:2" s="21" customFormat="1" ht="13.5" outlineLevel="1" x14ac:dyDescent="0.2">
      <c r="A87" s="19" t="s">
        <v>90</v>
      </c>
      <c r="B87" s="20">
        <v>34980509996</v>
      </c>
    </row>
    <row r="88" spans="1:2" s="21" customFormat="1" ht="13.5" outlineLevel="1" x14ac:dyDescent="0.2">
      <c r="A88" s="19" t="s">
        <v>91</v>
      </c>
      <c r="B88" s="20">
        <v>6950846586</v>
      </c>
    </row>
    <row r="89" spans="1:2" s="21" customFormat="1" ht="13.5" outlineLevel="1" x14ac:dyDescent="0.2">
      <c r="A89" s="19" t="s">
        <v>92</v>
      </c>
      <c r="B89" s="20">
        <v>11116163961</v>
      </c>
    </row>
    <row r="90" spans="1:2" s="21" customFormat="1" ht="13.5" outlineLevel="1" x14ac:dyDescent="0.2">
      <c r="A90" s="19" t="s">
        <v>93</v>
      </c>
      <c r="B90" s="20">
        <v>21274070645</v>
      </c>
    </row>
    <row r="91" spans="1:2" s="21" customFormat="1" ht="13.5" outlineLevel="1" x14ac:dyDescent="0.2">
      <c r="A91" s="19" t="s">
        <v>94</v>
      </c>
      <c r="B91" s="20">
        <v>2826770201</v>
      </c>
    </row>
    <row r="92" spans="1:2" s="21" customFormat="1" ht="13.5" outlineLevel="1" x14ac:dyDescent="0.2">
      <c r="A92" s="19" t="s">
        <v>95</v>
      </c>
      <c r="B92" s="20">
        <v>4775546619</v>
      </c>
    </row>
    <row r="93" spans="1:2" s="21" customFormat="1" ht="13.5" outlineLevel="1" x14ac:dyDescent="0.2">
      <c r="A93" s="19" t="s">
        <v>96</v>
      </c>
      <c r="B93" s="20">
        <v>23755514236</v>
      </c>
    </row>
    <row r="94" spans="1:2" s="21" customFormat="1" ht="13.5" outlineLevel="1" x14ac:dyDescent="0.2">
      <c r="A94" s="19" t="s">
        <v>97</v>
      </c>
      <c r="B94" s="20">
        <v>22463613073</v>
      </c>
    </row>
    <row r="95" spans="1:2" s="21" customFormat="1" ht="13.5" outlineLevel="1" x14ac:dyDescent="0.2">
      <c r="A95" s="19" t="s">
        <v>98</v>
      </c>
      <c r="B95" s="20">
        <v>20949816946</v>
      </c>
    </row>
    <row r="96" spans="1:2" s="21" customFormat="1" ht="13.5" outlineLevel="1" x14ac:dyDescent="0.2">
      <c r="A96" s="19" t="s">
        <v>99</v>
      </c>
      <c r="B96" s="20">
        <v>14104036918</v>
      </c>
    </row>
    <row r="97" spans="1:2" s="21" customFormat="1" ht="13.5" outlineLevel="1" x14ac:dyDescent="0.2">
      <c r="A97" s="19" t="s">
        <v>100</v>
      </c>
      <c r="B97" s="20">
        <v>1396272140.5940592</v>
      </c>
    </row>
    <row r="98" spans="1:2" s="21" customFormat="1" ht="13.5" outlineLevel="1" x14ac:dyDescent="0.2">
      <c r="A98" s="19" t="s">
        <v>101</v>
      </c>
      <c r="B98" s="20">
        <v>1211346171.2871287</v>
      </c>
    </row>
    <row r="99" spans="1:2" s="21" customFormat="1" ht="13.5" outlineLevel="1" x14ac:dyDescent="0.2">
      <c r="A99" s="19" t="s">
        <v>102</v>
      </c>
      <c r="B99" s="20">
        <v>1239693623.7623763</v>
      </c>
    </row>
    <row r="100" spans="1:2" s="21" customFormat="1" ht="13.5" outlineLevel="1" x14ac:dyDescent="0.2">
      <c r="A100" s="19" t="s">
        <v>103</v>
      </c>
      <c r="B100" s="20">
        <v>1625508018.1759996</v>
      </c>
    </row>
    <row r="101" spans="1:2" s="17" customFormat="1" ht="13.5" outlineLevel="1" x14ac:dyDescent="0.2">
      <c r="A101" s="19"/>
      <c r="B101" s="24">
        <f>SUM(B4:B100)</f>
        <v>1276966895152.1125</v>
      </c>
    </row>
    <row r="103" spans="1:2" x14ac:dyDescent="0.2">
      <c r="B103" s="28"/>
    </row>
  </sheetData>
  <sheetProtection password="C9F1" sheet="1" objects="1" scenarios="1"/>
  <customSheetViews>
    <customSheetView guid="{7043DB3C-32B3-43B5-9ACE-4B1C78863594}" scale="75" state="hidden">
      <selection activeCell="A19" sqref="A19"/>
      <pageMargins left="0.75" right="0.75" top="1" bottom="1" header="0" footer="0"/>
      <headerFooter alignWithMargins="0"/>
    </customSheetView>
  </customSheetViews>
  <phoneticPr fontId="0" type="noConversion"/>
  <pageMargins left="0.75" right="0.75" top="1" bottom="1"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dimension ref="A1:G1283"/>
  <sheetViews>
    <sheetView topLeftCell="A1219" zoomScale="90" zoomScaleNormal="90" workbookViewId="0">
      <selection activeCell="B1259" sqref="B1259"/>
    </sheetView>
  </sheetViews>
  <sheetFormatPr baseColWidth="10" defaultRowHeight="12.75" x14ac:dyDescent="0.2"/>
  <cols>
    <col min="2" max="2" width="17.7109375" style="422" customWidth="1"/>
    <col min="3" max="3" width="11.42578125" style="411"/>
    <col min="4" max="4" width="15.7109375" customWidth="1"/>
    <col min="5" max="5" width="25" customWidth="1"/>
    <col min="6" max="6" width="16.7109375" style="347" customWidth="1"/>
    <col min="7" max="7" width="26.42578125" customWidth="1"/>
  </cols>
  <sheetData>
    <row r="1" spans="1:6" x14ac:dyDescent="0.2">
      <c r="A1" s="330" t="s">
        <v>248</v>
      </c>
      <c r="B1" s="498"/>
      <c r="C1" s="405"/>
      <c r="D1" s="330"/>
      <c r="E1" s="330"/>
      <c r="F1" s="132"/>
    </row>
    <row r="2" spans="1:6" x14ac:dyDescent="0.2">
      <c r="A2" s="331"/>
      <c r="C2" s="406"/>
      <c r="F2" s="132"/>
    </row>
    <row r="3" spans="1:6" x14ac:dyDescent="0.2">
      <c r="A3" s="332" t="s">
        <v>255</v>
      </c>
      <c r="B3" s="499" t="s">
        <v>256</v>
      </c>
      <c r="C3" s="407" t="s">
        <v>257</v>
      </c>
      <c r="D3" s="332" t="s">
        <v>258</v>
      </c>
      <c r="E3" s="333" t="s">
        <v>259</v>
      </c>
      <c r="F3" s="132"/>
    </row>
    <row r="4" spans="1:6" x14ac:dyDescent="0.2">
      <c r="A4" s="334">
        <v>1</v>
      </c>
      <c r="B4" s="500">
        <v>2503419.83</v>
      </c>
      <c r="C4" s="408">
        <v>0.2</v>
      </c>
      <c r="D4" s="335">
        <v>616000</v>
      </c>
      <c r="E4" s="337">
        <f>+B4*C4*D4</f>
        <v>308421323056</v>
      </c>
      <c r="F4" s="161">
        <f>+B4*C4</f>
        <v>500683.96600000001</v>
      </c>
    </row>
    <row r="5" spans="1:6" x14ac:dyDescent="0.2">
      <c r="A5" s="334">
        <v>2</v>
      </c>
      <c r="B5" s="500">
        <v>389436.43</v>
      </c>
      <c r="C5" s="408">
        <v>0.35</v>
      </c>
      <c r="D5" s="335">
        <v>616000</v>
      </c>
      <c r="E5" s="337">
        <f t="shared" ref="E5:E74" si="0">+B5*C5*D5</f>
        <v>83962494308</v>
      </c>
      <c r="F5" s="132">
        <f t="shared" ref="F5:F68" si="1">+B5*C5</f>
        <v>136302.75049999999</v>
      </c>
    </row>
    <row r="6" spans="1:6" x14ac:dyDescent="0.2">
      <c r="A6" s="334">
        <v>3</v>
      </c>
      <c r="B6" s="500">
        <v>1310707.07</v>
      </c>
      <c r="C6" s="408">
        <v>0.25</v>
      </c>
      <c r="D6" s="335">
        <v>616000</v>
      </c>
      <c r="E6" s="337">
        <f t="shared" si="0"/>
        <v>201848888780</v>
      </c>
      <c r="F6" s="132">
        <f t="shared" si="1"/>
        <v>327676.76750000002</v>
      </c>
    </row>
    <row r="7" spans="1:6" x14ac:dyDescent="0.2">
      <c r="A7" s="334">
        <v>4</v>
      </c>
      <c r="B7" s="500">
        <v>346333.72</v>
      </c>
      <c r="C7" s="408">
        <v>0.5</v>
      </c>
      <c r="D7" s="335">
        <v>616000</v>
      </c>
      <c r="E7" s="337">
        <f t="shared" si="0"/>
        <v>106670785759.99998</v>
      </c>
      <c r="F7" s="132">
        <f t="shared" si="1"/>
        <v>173166.86</v>
      </c>
    </row>
    <row r="8" spans="1:6" x14ac:dyDescent="0.2">
      <c r="A8" s="334">
        <v>5</v>
      </c>
      <c r="B8" s="500">
        <v>107461.1</v>
      </c>
      <c r="C8" s="408">
        <v>1</v>
      </c>
      <c r="D8" s="335">
        <v>616000</v>
      </c>
      <c r="E8" s="337">
        <f t="shared" si="0"/>
        <v>66196037600</v>
      </c>
      <c r="F8" s="132">
        <f t="shared" si="1"/>
        <v>107461.1</v>
      </c>
    </row>
    <row r="9" spans="1:6" x14ac:dyDescent="0.2">
      <c r="A9" s="334">
        <v>6</v>
      </c>
      <c r="B9" s="500">
        <v>118391.01</v>
      </c>
      <c r="C9" s="408">
        <v>0.5</v>
      </c>
      <c r="D9" s="335">
        <v>616000</v>
      </c>
      <c r="E9" s="337">
        <f t="shared" si="0"/>
        <v>36464431080</v>
      </c>
      <c r="F9" s="132">
        <f t="shared" si="1"/>
        <v>59195.504999999997</v>
      </c>
    </row>
    <row r="10" spans="1:6" x14ac:dyDescent="0.2">
      <c r="A10" s="334">
        <v>7</v>
      </c>
      <c r="B10" s="500">
        <v>108858.15</v>
      </c>
      <c r="C10" s="408">
        <v>0.5</v>
      </c>
      <c r="D10" s="335">
        <v>616000</v>
      </c>
      <c r="E10" s="337">
        <f t="shared" si="0"/>
        <v>33528310200</v>
      </c>
      <c r="F10" s="132">
        <f t="shared" si="1"/>
        <v>54429.074999999997</v>
      </c>
    </row>
    <row r="11" spans="1:6" x14ac:dyDescent="0.2">
      <c r="A11" s="338">
        <v>8</v>
      </c>
      <c r="B11" s="501">
        <v>293679.75</v>
      </c>
      <c r="C11" s="409">
        <v>1</v>
      </c>
      <c r="D11" s="339">
        <v>616000</v>
      </c>
      <c r="E11" s="339">
        <f t="shared" si="0"/>
        <v>180906726000</v>
      </c>
      <c r="F11" s="132">
        <f t="shared" si="1"/>
        <v>293679.75</v>
      </c>
    </row>
    <row r="12" spans="1:6" x14ac:dyDescent="0.2">
      <c r="A12" s="334">
        <v>9</v>
      </c>
      <c r="B12" s="500">
        <v>236499.39</v>
      </c>
      <c r="C12" s="408">
        <v>1</v>
      </c>
      <c r="D12" s="335">
        <v>616000</v>
      </c>
      <c r="E12" s="337">
        <f t="shared" si="0"/>
        <v>145683624240</v>
      </c>
      <c r="F12" s="132">
        <f t="shared" si="1"/>
        <v>236499.39</v>
      </c>
    </row>
    <row r="13" spans="1:6" x14ac:dyDescent="0.2">
      <c r="A13" s="334">
        <v>10</v>
      </c>
      <c r="B13" s="500">
        <v>787934.83</v>
      </c>
      <c r="C13" s="408">
        <v>0.26</v>
      </c>
      <c r="D13" s="335">
        <v>616000</v>
      </c>
      <c r="E13" s="337">
        <f t="shared" si="0"/>
        <v>126195642372.8</v>
      </c>
      <c r="F13" s="132">
        <f t="shared" si="1"/>
        <v>204863.0558</v>
      </c>
    </row>
    <row r="14" spans="1:6" x14ac:dyDescent="0.2">
      <c r="A14" s="334">
        <v>11</v>
      </c>
      <c r="B14" s="500">
        <v>536563.14</v>
      </c>
      <c r="C14" s="408">
        <v>0.33</v>
      </c>
      <c r="D14" s="343">
        <v>616000</v>
      </c>
      <c r="E14" s="344">
        <f t="shared" si="0"/>
        <v>109072555099.20001</v>
      </c>
      <c r="F14" s="132">
        <f t="shared" si="1"/>
        <v>177065.83620000002</v>
      </c>
    </row>
    <row r="15" spans="1:6" x14ac:dyDescent="0.2">
      <c r="A15" s="334">
        <v>12</v>
      </c>
      <c r="B15" s="500">
        <v>88023.06</v>
      </c>
      <c r="C15" s="408">
        <v>0.5</v>
      </c>
      <c r="D15" s="343">
        <v>616000</v>
      </c>
      <c r="E15" s="343">
        <f t="shared" si="0"/>
        <v>27111102480</v>
      </c>
      <c r="F15" s="132">
        <f t="shared" si="1"/>
        <v>44011.53</v>
      </c>
    </row>
    <row r="16" spans="1:6" x14ac:dyDescent="0.2">
      <c r="A16" s="334">
        <v>13</v>
      </c>
      <c r="B16" s="500">
        <v>417112.88</v>
      </c>
      <c r="C16" s="408">
        <v>0.5</v>
      </c>
      <c r="D16" s="343">
        <v>616000</v>
      </c>
      <c r="E16" s="343">
        <f t="shared" si="0"/>
        <v>128470767040</v>
      </c>
      <c r="F16" s="132">
        <f t="shared" si="1"/>
        <v>208556.44</v>
      </c>
    </row>
    <row r="17" spans="1:6" x14ac:dyDescent="0.2">
      <c r="A17" s="334">
        <v>14</v>
      </c>
      <c r="B17" s="500">
        <v>105554.46</v>
      </c>
      <c r="C17" s="408">
        <v>1</v>
      </c>
      <c r="D17" s="343">
        <v>616000</v>
      </c>
      <c r="E17" s="343">
        <f t="shared" si="0"/>
        <v>65021547360.000008</v>
      </c>
      <c r="F17" s="132">
        <f t="shared" si="1"/>
        <v>105554.46</v>
      </c>
    </row>
    <row r="18" spans="1:6" x14ac:dyDescent="0.2">
      <c r="A18" s="334">
        <v>15</v>
      </c>
      <c r="B18" s="500">
        <v>292105.21000000002</v>
      </c>
      <c r="C18" s="408">
        <v>0.33</v>
      </c>
      <c r="D18" s="343">
        <v>616000</v>
      </c>
      <c r="E18" s="343">
        <f t="shared" si="0"/>
        <v>59379147088.800011</v>
      </c>
      <c r="F18" s="132">
        <f t="shared" si="1"/>
        <v>96394.719300000012</v>
      </c>
    </row>
    <row r="19" spans="1:6" x14ac:dyDescent="0.2">
      <c r="A19" s="334">
        <v>16</v>
      </c>
      <c r="B19" s="500">
        <v>85000.61</v>
      </c>
      <c r="C19" s="408">
        <v>0.45</v>
      </c>
      <c r="D19" s="335">
        <v>616000</v>
      </c>
      <c r="E19" s="335">
        <f t="shared" si="0"/>
        <v>23562169092</v>
      </c>
      <c r="F19" s="132">
        <f t="shared" si="1"/>
        <v>38250.2745</v>
      </c>
    </row>
    <row r="20" spans="1:6" x14ac:dyDescent="0.2">
      <c r="A20" s="334">
        <v>17</v>
      </c>
      <c r="B20" s="500">
        <v>89540.14</v>
      </c>
      <c r="C20" s="408">
        <v>0.25</v>
      </c>
      <c r="D20" s="335">
        <v>616000</v>
      </c>
      <c r="E20" s="335">
        <f t="shared" si="0"/>
        <v>13789181560</v>
      </c>
      <c r="F20" s="132">
        <f t="shared" si="1"/>
        <v>22385.035</v>
      </c>
    </row>
    <row r="21" spans="1:6" x14ac:dyDescent="0.2">
      <c r="A21" s="334">
        <v>18</v>
      </c>
      <c r="B21" s="500">
        <v>17458.21</v>
      </c>
      <c r="C21" s="408">
        <v>0.51</v>
      </c>
      <c r="D21" s="335">
        <v>616000</v>
      </c>
      <c r="E21" s="335">
        <f t="shared" si="0"/>
        <v>5484671253.5999994</v>
      </c>
      <c r="F21" s="132">
        <f t="shared" si="1"/>
        <v>8903.6870999999992</v>
      </c>
    </row>
    <row r="22" spans="1:6" x14ac:dyDescent="0.2">
      <c r="A22" s="334">
        <v>19</v>
      </c>
      <c r="B22" s="500">
        <v>65095.79</v>
      </c>
      <c r="C22" s="408">
        <v>0.5</v>
      </c>
      <c r="D22" s="335">
        <v>616000</v>
      </c>
      <c r="E22" s="335">
        <f t="shared" si="0"/>
        <v>20049503320</v>
      </c>
      <c r="F22" s="132">
        <f t="shared" si="1"/>
        <v>32547.895</v>
      </c>
    </row>
    <row r="23" spans="1:6" x14ac:dyDescent="0.2">
      <c r="A23" s="334">
        <v>20</v>
      </c>
      <c r="B23" s="500">
        <v>186370.08</v>
      </c>
      <c r="C23" s="408">
        <v>0.5</v>
      </c>
      <c r="D23" s="335">
        <v>616000</v>
      </c>
      <c r="E23" s="335">
        <f t="shared" si="0"/>
        <v>57401984639.999992</v>
      </c>
      <c r="F23" s="132">
        <f t="shared" si="1"/>
        <v>93185.04</v>
      </c>
    </row>
    <row r="24" spans="1:6" x14ac:dyDescent="0.2">
      <c r="A24" s="334">
        <v>21</v>
      </c>
      <c r="B24" s="500">
        <v>21983.31</v>
      </c>
      <c r="C24" s="408">
        <v>1</v>
      </c>
      <c r="D24" s="335">
        <v>616000</v>
      </c>
      <c r="E24" s="335">
        <f t="shared" si="0"/>
        <v>13541718960</v>
      </c>
      <c r="F24" s="132">
        <f t="shared" si="1"/>
        <v>21983.31</v>
      </c>
    </row>
    <row r="25" spans="1:6" x14ac:dyDescent="0.2">
      <c r="A25" s="334">
        <v>22</v>
      </c>
      <c r="B25" s="500">
        <v>65640.39</v>
      </c>
      <c r="C25" s="408">
        <v>0.5</v>
      </c>
      <c r="D25" s="335">
        <v>616000</v>
      </c>
      <c r="E25" s="335">
        <f t="shared" si="0"/>
        <v>20217240120</v>
      </c>
      <c r="F25" s="132">
        <f t="shared" si="1"/>
        <v>32820.195</v>
      </c>
    </row>
    <row r="26" spans="1:6" x14ac:dyDescent="0.2">
      <c r="A26" s="334">
        <v>23</v>
      </c>
      <c r="B26" s="500">
        <v>50452.27</v>
      </c>
      <c r="C26" s="408">
        <v>1</v>
      </c>
      <c r="D26" s="335">
        <v>616000</v>
      </c>
      <c r="E26" s="335">
        <f t="shared" si="0"/>
        <v>31078598319.999996</v>
      </c>
      <c r="F26" s="132">
        <f t="shared" si="1"/>
        <v>50452.27</v>
      </c>
    </row>
    <row r="27" spans="1:6" x14ac:dyDescent="0.2">
      <c r="A27" s="334">
        <v>24</v>
      </c>
      <c r="B27" s="500">
        <v>44527.42</v>
      </c>
      <c r="C27" s="408">
        <v>0.56000000000000005</v>
      </c>
      <c r="D27" s="335">
        <v>616000</v>
      </c>
      <c r="E27" s="335">
        <f t="shared" si="0"/>
        <v>15360178803.200001</v>
      </c>
      <c r="F27" s="132">
        <f t="shared" si="1"/>
        <v>24935.355200000002</v>
      </c>
    </row>
    <row r="28" spans="1:6" x14ac:dyDescent="0.2">
      <c r="A28" s="334">
        <v>25</v>
      </c>
      <c r="B28" s="500">
        <v>49114.92</v>
      </c>
      <c r="C28" s="408">
        <v>0.5</v>
      </c>
      <c r="D28" s="335">
        <v>616000</v>
      </c>
      <c r="E28" s="335">
        <f t="shared" si="0"/>
        <v>15127395360</v>
      </c>
      <c r="F28" s="132">
        <f t="shared" si="1"/>
        <v>24557.46</v>
      </c>
    </row>
    <row r="29" spans="1:6" x14ac:dyDescent="0.2">
      <c r="A29" s="334">
        <v>26</v>
      </c>
      <c r="B29" s="500">
        <v>42902.28</v>
      </c>
      <c r="C29" s="408">
        <v>0.5</v>
      </c>
      <c r="D29" s="335">
        <v>616000</v>
      </c>
      <c r="E29" s="335">
        <f t="shared" si="0"/>
        <v>13213902240</v>
      </c>
      <c r="F29" s="132">
        <f t="shared" si="1"/>
        <v>21451.14</v>
      </c>
    </row>
    <row r="30" spans="1:6" x14ac:dyDescent="0.2">
      <c r="A30" s="334">
        <v>27</v>
      </c>
      <c r="B30" s="500">
        <v>36852.639999999999</v>
      </c>
      <c r="C30" s="408">
        <v>1</v>
      </c>
      <c r="D30" s="335">
        <v>616000</v>
      </c>
      <c r="E30" s="335">
        <f t="shared" si="0"/>
        <v>22701226240</v>
      </c>
      <c r="F30" s="132">
        <f t="shared" si="1"/>
        <v>36852.639999999999</v>
      </c>
    </row>
    <row r="31" spans="1:6" x14ac:dyDescent="0.2">
      <c r="A31" s="334">
        <v>28</v>
      </c>
      <c r="B31" s="500">
        <v>26004.59</v>
      </c>
      <c r="C31" s="408">
        <v>1</v>
      </c>
      <c r="D31" s="335">
        <v>616000</v>
      </c>
      <c r="E31" s="335">
        <f t="shared" si="0"/>
        <v>16018827440</v>
      </c>
      <c r="F31" s="132">
        <f t="shared" si="1"/>
        <v>26004.59</v>
      </c>
    </row>
    <row r="32" spans="1:6" x14ac:dyDescent="0.2">
      <c r="A32" s="334">
        <v>29</v>
      </c>
      <c r="B32" s="500">
        <v>54743.360000000001</v>
      </c>
      <c r="C32" s="408">
        <v>1</v>
      </c>
      <c r="D32" s="335">
        <v>616000</v>
      </c>
      <c r="E32" s="335">
        <f t="shared" si="0"/>
        <v>33721909760</v>
      </c>
      <c r="F32" s="132">
        <f t="shared" si="1"/>
        <v>54743.360000000001</v>
      </c>
    </row>
    <row r="33" spans="1:6" x14ac:dyDescent="0.2">
      <c r="A33" s="334">
        <v>30</v>
      </c>
      <c r="B33" s="500">
        <v>41073.57</v>
      </c>
      <c r="C33" s="408">
        <v>1</v>
      </c>
      <c r="D33" s="335">
        <v>616000</v>
      </c>
      <c r="E33" s="335">
        <f t="shared" si="0"/>
        <v>25301319120</v>
      </c>
      <c r="F33" s="132">
        <f t="shared" si="1"/>
        <v>41073.57</v>
      </c>
    </row>
    <row r="34" spans="1:6" x14ac:dyDescent="0.2">
      <c r="A34" s="334">
        <v>31</v>
      </c>
      <c r="B34" s="500">
        <v>75702.55</v>
      </c>
      <c r="C34" s="408">
        <v>1</v>
      </c>
      <c r="D34" s="335">
        <v>616000</v>
      </c>
      <c r="E34" s="335">
        <f t="shared" si="0"/>
        <v>46632770800</v>
      </c>
      <c r="F34" s="132">
        <f t="shared" si="1"/>
        <v>75702.55</v>
      </c>
    </row>
    <row r="35" spans="1:6" x14ac:dyDescent="0.2">
      <c r="A35" s="334">
        <v>32</v>
      </c>
      <c r="B35" s="500">
        <v>24818.84</v>
      </c>
      <c r="C35" s="408">
        <v>1</v>
      </c>
      <c r="D35" s="335">
        <v>616000</v>
      </c>
      <c r="E35" s="335">
        <f t="shared" si="0"/>
        <v>15288405440</v>
      </c>
      <c r="F35" s="132">
        <f t="shared" si="1"/>
        <v>24818.84</v>
      </c>
    </row>
    <row r="36" spans="1:6" x14ac:dyDescent="0.2">
      <c r="A36" s="334">
        <v>33</v>
      </c>
      <c r="B36" s="500">
        <v>68311.5</v>
      </c>
      <c r="C36" s="408">
        <v>1</v>
      </c>
      <c r="D36" s="335">
        <v>616000</v>
      </c>
      <c r="E36" s="335">
        <f t="shared" si="0"/>
        <v>42079884000</v>
      </c>
      <c r="F36" s="132">
        <f t="shared" si="1"/>
        <v>68311.5</v>
      </c>
    </row>
    <row r="37" spans="1:6" x14ac:dyDescent="0.2">
      <c r="A37" s="334">
        <v>34</v>
      </c>
      <c r="B37" s="500">
        <v>53674.02</v>
      </c>
      <c r="C37" s="408">
        <v>1</v>
      </c>
      <c r="D37" s="335">
        <v>616000</v>
      </c>
      <c r="E37" s="335">
        <f t="shared" si="0"/>
        <v>33063196319.999996</v>
      </c>
      <c r="F37" s="132">
        <f t="shared" si="1"/>
        <v>53674.02</v>
      </c>
    </row>
    <row r="38" spans="1:6" x14ac:dyDescent="0.2">
      <c r="A38" s="334">
        <v>35</v>
      </c>
      <c r="B38" s="500">
        <v>33891.75</v>
      </c>
      <c r="C38" s="408">
        <v>1</v>
      </c>
      <c r="D38" s="335">
        <v>616000</v>
      </c>
      <c r="E38" s="335">
        <f t="shared" si="0"/>
        <v>20877318000</v>
      </c>
      <c r="F38" s="132">
        <f t="shared" si="1"/>
        <v>33891.75</v>
      </c>
    </row>
    <row r="39" spans="1:6" x14ac:dyDescent="0.2">
      <c r="A39" s="340">
        <v>36</v>
      </c>
      <c r="B39" s="500">
        <v>160981.13</v>
      </c>
      <c r="C39" s="408">
        <v>0.5</v>
      </c>
      <c r="D39" s="335">
        <v>616000</v>
      </c>
      <c r="E39" s="335">
        <f t="shared" si="0"/>
        <v>49582188040</v>
      </c>
      <c r="F39" s="132">
        <f t="shared" si="1"/>
        <v>80490.565000000002</v>
      </c>
    </row>
    <row r="40" spans="1:6" x14ac:dyDescent="0.2">
      <c r="A40" s="334">
        <v>37</v>
      </c>
      <c r="B40" s="500">
        <v>2772.26</v>
      </c>
      <c r="C40" s="408">
        <v>1</v>
      </c>
      <c r="D40" s="335">
        <v>616000</v>
      </c>
      <c r="E40" s="335">
        <f t="shared" si="0"/>
        <v>1707712160.0000002</v>
      </c>
      <c r="F40" s="132">
        <f t="shared" si="1"/>
        <v>2772.26</v>
      </c>
    </row>
    <row r="41" spans="1:6" x14ac:dyDescent="0.2">
      <c r="A41" s="334">
        <v>38</v>
      </c>
      <c r="B41" s="500">
        <v>23867.49</v>
      </c>
      <c r="C41" s="408">
        <v>1</v>
      </c>
      <c r="D41" s="335">
        <v>616000</v>
      </c>
      <c r="E41" s="335">
        <f t="shared" si="0"/>
        <v>14702373840.000002</v>
      </c>
      <c r="F41" s="132">
        <f t="shared" si="1"/>
        <v>23867.49</v>
      </c>
    </row>
    <row r="42" spans="1:6" x14ac:dyDescent="0.2">
      <c r="A42" s="334">
        <v>39</v>
      </c>
      <c r="B42" s="500">
        <v>36774.22</v>
      </c>
      <c r="C42" s="408">
        <v>0.5</v>
      </c>
      <c r="D42" s="335">
        <v>616000</v>
      </c>
      <c r="E42" s="335">
        <f t="shared" si="0"/>
        <v>11326459760</v>
      </c>
      <c r="F42" s="132">
        <f t="shared" si="1"/>
        <v>18387.11</v>
      </c>
    </row>
    <row r="43" spans="1:6" x14ac:dyDescent="0.2">
      <c r="A43" s="334">
        <v>40</v>
      </c>
      <c r="B43" s="500">
        <v>19299.419999999998</v>
      </c>
      <c r="C43" s="408">
        <v>1</v>
      </c>
      <c r="D43" s="335">
        <v>616000</v>
      </c>
      <c r="E43" s="335">
        <f t="shared" si="0"/>
        <v>11888442719.999998</v>
      </c>
      <c r="F43" s="132">
        <f t="shared" si="1"/>
        <v>19299.419999999998</v>
      </c>
    </row>
    <row r="44" spans="1:6" x14ac:dyDescent="0.2">
      <c r="A44" s="334">
        <v>41</v>
      </c>
      <c r="B44" s="500">
        <v>29191.95</v>
      </c>
      <c r="C44" s="408">
        <v>1</v>
      </c>
      <c r="D44" s="335">
        <v>616000</v>
      </c>
      <c r="E44" s="335">
        <f t="shared" si="0"/>
        <v>17982241200</v>
      </c>
      <c r="F44" s="132">
        <f t="shared" si="1"/>
        <v>29191.95</v>
      </c>
    </row>
    <row r="45" spans="1:6" x14ac:dyDescent="0.2">
      <c r="A45" s="334">
        <v>42</v>
      </c>
      <c r="B45" s="500">
        <v>21794.45</v>
      </c>
      <c r="C45" s="408">
        <v>1</v>
      </c>
      <c r="D45" s="335">
        <v>616000</v>
      </c>
      <c r="E45" s="335">
        <f t="shared" si="0"/>
        <v>13425381200</v>
      </c>
      <c r="F45" s="132">
        <f t="shared" si="1"/>
        <v>21794.45</v>
      </c>
    </row>
    <row r="46" spans="1:6" x14ac:dyDescent="0.2">
      <c r="A46" s="334">
        <v>43</v>
      </c>
      <c r="B46" s="500">
        <v>32912.230000000003</v>
      </c>
      <c r="C46" s="408">
        <v>1</v>
      </c>
      <c r="D46" s="335">
        <v>616000</v>
      </c>
      <c r="E46" s="335">
        <f t="shared" si="0"/>
        <v>20273933680.000004</v>
      </c>
      <c r="F46" s="132">
        <f t="shared" si="1"/>
        <v>32912.230000000003</v>
      </c>
    </row>
    <row r="47" spans="1:6" x14ac:dyDescent="0.2">
      <c r="A47" s="334">
        <v>44</v>
      </c>
      <c r="B47" s="500">
        <v>27667.64</v>
      </c>
      <c r="C47" s="408">
        <v>1</v>
      </c>
      <c r="D47" s="335">
        <v>616000</v>
      </c>
      <c r="E47" s="335">
        <f t="shared" si="0"/>
        <v>17043266240</v>
      </c>
      <c r="F47" s="132">
        <f t="shared" si="1"/>
        <v>27667.64</v>
      </c>
    </row>
    <row r="48" spans="1:6" x14ac:dyDescent="0.2">
      <c r="A48" s="334">
        <v>45</v>
      </c>
      <c r="B48" s="500">
        <v>10048.19</v>
      </c>
      <c r="C48" s="408">
        <v>0.5</v>
      </c>
      <c r="D48" s="335">
        <v>616000</v>
      </c>
      <c r="E48" s="335">
        <f t="shared" si="0"/>
        <v>3094842520</v>
      </c>
      <c r="F48" s="132">
        <f t="shared" si="1"/>
        <v>5024.0950000000003</v>
      </c>
    </row>
    <row r="49" spans="1:6" x14ac:dyDescent="0.2">
      <c r="A49" s="334">
        <v>46</v>
      </c>
      <c r="B49" s="500">
        <v>41079.519999999997</v>
      </c>
      <c r="C49" s="408">
        <v>0.5</v>
      </c>
      <c r="D49" s="335">
        <v>616000</v>
      </c>
      <c r="E49" s="335">
        <f t="shared" si="0"/>
        <v>12652492159.999998</v>
      </c>
      <c r="F49" s="132">
        <f t="shared" si="1"/>
        <v>20539.759999999998</v>
      </c>
    </row>
    <row r="50" spans="1:6" x14ac:dyDescent="0.2">
      <c r="A50" s="334">
        <v>47</v>
      </c>
      <c r="B50" s="500">
        <v>39013.589999999997</v>
      </c>
      <c r="C50" s="408">
        <v>1</v>
      </c>
      <c r="D50" s="335">
        <v>616000</v>
      </c>
      <c r="E50" s="335">
        <f t="shared" si="0"/>
        <v>24032371439.999996</v>
      </c>
      <c r="F50" s="132">
        <f t="shared" si="1"/>
        <v>39013.589999999997</v>
      </c>
    </row>
    <row r="51" spans="1:6" x14ac:dyDescent="0.2">
      <c r="A51" s="334">
        <v>48</v>
      </c>
      <c r="B51" s="500">
        <v>26766.26</v>
      </c>
      <c r="C51" s="408">
        <v>1</v>
      </c>
      <c r="D51" s="335">
        <v>616000</v>
      </c>
      <c r="E51" s="335">
        <f t="shared" si="0"/>
        <v>16488016159.999998</v>
      </c>
      <c r="F51" s="132">
        <f t="shared" si="1"/>
        <v>26766.26</v>
      </c>
    </row>
    <row r="52" spans="1:6" x14ac:dyDescent="0.2">
      <c r="A52" s="334">
        <v>49</v>
      </c>
      <c r="B52" s="500">
        <v>28129.58</v>
      </c>
      <c r="C52" s="408">
        <v>1</v>
      </c>
      <c r="D52" s="335">
        <v>616000</v>
      </c>
      <c r="E52" s="335">
        <f t="shared" si="0"/>
        <v>17327821280</v>
      </c>
      <c r="F52" s="132">
        <f t="shared" si="1"/>
        <v>28129.58</v>
      </c>
    </row>
    <row r="53" spans="1:6" x14ac:dyDescent="0.2">
      <c r="A53" s="334">
        <v>50</v>
      </c>
      <c r="B53" s="500">
        <v>62267.57</v>
      </c>
      <c r="C53" s="408">
        <v>0.5</v>
      </c>
      <c r="D53" s="335">
        <v>616000</v>
      </c>
      <c r="E53" s="335">
        <f t="shared" si="0"/>
        <v>19178411560</v>
      </c>
      <c r="F53" s="132">
        <f t="shared" si="1"/>
        <v>31133.785</v>
      </c>
    </row>
    <row r="54" spans="1:6" x14ac:dyDescent="0.2">
      <c r="A54" s="334">
        <v>51</v>
      </c>
      <c r="B54" s="500">
        <v>9778.24</v>
      </c>
      <c r="C54" s="408">
        <v>1</v>
      </c>
      <c r="D54" s="335">
        <v>616000</v>
      </c>
      <c r="E54" s="335">
        <f t="shared" si="0"/>
        <v>6023395840</v>
      </c>
      <c r="F54" s="132">
        <f t="shared" si="1"/>
        <v>9778.24</v>
      </c>
    </row>
    <row r="55" spans="1:6" x14ac:dyDescent="0.2">
      <c r="A55" s="334">
        <v>52</v>
      </c>
      <c r="B55" s="500">
        <v>24312.25</v>
      </c>
      <c r="C55" s="408">
        <v>1</v>
      </c>
      <c r="D55" s="335">
        <v>616000</v>
      </c>
      <c r="E55" s="335">
        <f t="shared" si="0"/>
        <v>14976346000</v>
      </c>
      <c r="F55" s="132">
        <f t="shared" si="1"/>
        <v>24312.25</v>
      </c>
    </row>
    <row r="56" spans="1:6" x14ac:dyDescent="0.2">
      <c r="A56" s="334">
        <v>53</v>
      </c>
      <c r="B56" s="500">
        <v>93305.59</v>
      </c>
      <c r="C56" s="408">
        <v>1</v>
      </c>
      <c r="D56" s="335">
        <v>616000</v>
      </c>
      <c r="E56" s="335">
        <f t="shared" si="0"/>
        <v>57476243440</v>
      </c>
      <c r="F56" s="132">
        <f t="shared" si="1"/>
        <v>93305.59</v>
      </c>
    </row>
    <row r="57" spans="1:6" x14ac:dyDescent="0.2">
      <c r="A57" s="334">
        <v>54</v>
      </c>
      <c r="B57" s="500">
        <v>33647.83</v>
      </c>
      <c r="C57" s="408">
        <v>1</v>
      </c>
      <c r="D57" s="335">
        <v>616000</v>
      </c>
      <c r="E57" s="335">
        <f t="shared" si="0"/>
        <v>20727063280</v>
      </c>
      <c r="F57" s="132">
        <f t="shared" si="1"/>
        <v>33647.83</v>
      </c>
    </row>
    <row r="58" spans="1:6" x14ac:dyDescent="0.2">
      <c r="A58" s="334">
        <v>55</v>
      </c>
      <c r="B58" s="500">
        <v>18728.990000000002</v>
      </c>
      <c r="C58" s="408">
        <v>1</v>
      </c>
      <c r="D58" s="335">
        <v>616000</v>
      </c>
      <c r="E58" s="335">
        <f t="shared" si="0"/>
        <v>11537057840.000002</v>
      </c>
      <c r="F58" s="132">
        <f t="shared" si="1"/>
        <v>18728.990000000002</v>
      </c>
    </row>
    <row r="59" spans="1:6" x14ac:dyDescent="0.2">
      <c r="A59" s="334">
        <v>56</v>
      </c>
      <c r="B59" s="500">
        <v>43785.84</v>
      </c>
      <c r="C59" s="408">
        <v>1</v>
      </c>
      <c r="D59" s="335">
        <v>616000</v>
      </c>
      <c r="E59" s="335">
        <f t="shared" si="0"/>
        <v>26972077439.999996</v>
      </c>
      <c r="F59" s="132">
        <f t="shared" si="1"/>
        <v>43785.84</v>
      </c>
    </row>
    <row r="60" spans="1:6" x14ac:dyDescent="0.2">
      <c r="A60" s="334">
        <v>57</v>
      </c>
      <c r="B60" s="500">
        <v>62113.279999999999</v>
      </c>
      <c r="C60" s="408">
        <v>1</v>
      </c>
      <c r="D60" s="335">
        <v>616000</v>
      </c>
      <c r="E60" s="335">
        <f t="shared" si="0"/>
        <v>38261780480</v>
      </c>
      <c r="F60" s="132">
        <f t="shared" si="1"/>
        <v>62113.279999999999</v>
      </c>
    </row>
    <row r="61" spans="1:6" x14ac:dyDescent="0.2">
      <c r="A61" s="334">
        <v>58</v>
      </c>
      <c r="B61" s="500">
        <v>217226.04</v>
      </c>
      <c r="C61" s="408">
        <v>0.5</v>
      </c>
      <c r="D61" s="335">
        <v>616000</v>
      </c>
      <c r="E61" s="335">
        <f t="shared" si="0"/>
        <v>66905620320</v>
      </c>
      <c r="F61" s="132">
        <f t="shared" si="1"/>
        <v>108613.02</v>
      </c>
    </row>
    <row r="62" spans="1:6" x14ac:dyDescent="0.2">
      <c r="A62" s="334">
        <v>59</v>
      </c>
      <c r="B62" s="500">
        <v>119426.64</v>
      </c>
      <c r="C62" s="408">
        <v>0.7</v>
      </c>
      <c r="D62" s="335">
        <v>616000</v>
      </c>
      <c r="E62" s="335">
        <f t="shared" si="0"/>
        <v>51496767168</v>
      </c>
      <c r="F62" s="132">
        <f t="shared" si="1"/>
        <v>83598.648000000001</v>
      </c>
    </row>
    <row r="63" spans="1:6" x14ac:dyDescent="0.2">
      <c r="A63" s="334">
        <v>60</v>
      </c>
      <c r="B63" s="500">
        <v>188785.82</v>
      </c>
      <c r="C63" s="408">
        <v>1</v>
      </c>
      <c r="D63" s="335">
        <v>616000</v>
      </c>
      <c r="E63" s="335">
        <f t="shared" si="0"/>
        <v>116292065120</v>
      </c>
      <c r="F63" s="132">
        <f t="shared" si="1"/>
        <v>188785.82</v>
      </c>
    </row>
    <row r="64" spans="1:6" x14ac:dyDescent="0.2">
      <c r="A64" s="334">
        <v>61</v>
      </c>
      <c r="B64" s="500">
        <v>75113.119999999995</v>
      </c>
      <c r="C64" s="408">
        <v>1</v>
      </c>
      <c r="D64" s="335">
        <v>616000</v>
      </c>
      <c r="E64" s="335">
        <f t="shared" si="0"/>
        <v>46269681920</v>
      </c>
      <c r="F64" s="132">
        <f t="shared" si="1"/>
        <v>75113.119999999995</v>
      </c>
    </row>
    <row r="65" spans="1:7" x14ac:dyDescent="0.2">
      <c r="A65" s="334">
        <v>62</v>
      </c>
      <c r="B65" s="500">
        <v>29481.75</v>
      </c>
      <c r="C65" s="408">
        <v>1</v>
      </c>
      <c r="D65" s="335">
        <v>616000</v>
      </c>
      <c r="E65" s="335">
        <f t="shared" si="0"/>
        <v>18160758000</v>
      </c>
      <c r="F65" s="132">
        <f t="shared" si="1"/>
        <v>29481.75</v>
      </c>
    </row>
    <row r="66" spans="1:7" x14ac:dyDescent="0.2">
      <c r="A66" s="334">
        <v>63</v>
      </c>
      <c r="B66" s="500">
        <v>586929.93000000005</v>
      </c>
      <c r="C66" s="408">
        <v>0.4</v>
      </c>
      <c r="D66" s="335">
        <v>616000</v>
      </c>
      <c r="E66" s="335">
        <f t="shared" si="0"/>
        <v>144619534752.00003</v>
      </c>
      <c r="F66" s="132">
        <f t="shared" si="1"/>
        <v>234771.97200000004</v>
      </c>
    </row>
    <row r="67" spans="1:7" x14ac:dyDescent="0.2">
      <c r="A67" s="334">
        <v>64</v>
      </c>
      <c r="B67" s="500">
        <v>36203.410000000003</v>
      </c>
      <c r="C67" s="408">
        <v>1</v>
      </c>
      <c r="D67" s="335">
        <v>616000</v>
      </c>
      <c r="E67" s="335">
        <f t="shared" si="0"/>
        <v>22301300560.000004</v>
      </c>
      <c r="F67" s="132">
        <f t="shared" si="1"/>
        <v>36203.410000000003</v>
      </c>
    </row>
    <row r="68" spans="1:7" x14ac:dyDescent="0.2">
      <c r="A68" s="334">
        <v>65</v>
      </c>
      <c r="B68" s="500">
        <v>25442.55</v>
      </c>
      <c r="C68" s="408">
        <v>1</v>
      </c>
      <c r="D68" s="335">
        <v>616000</v>
      </c>
      <c r="E68" s="335">
        <f t="shared" si="0"/>
        <v>15672610800</v>
      </c>
      <c r="F68" s="132">
        <f t="shared" si="1"/>
        <v>25442.55</v>
      </c>
    </row>
    <row r="69" spans="1:7" x14ac:dyDescent="0.2">
      <c r="A69" s="334">
        <v>66</v>
      </c>
      <c r="B69" s="500">
        <v>19083.87</v>
      </c>
      <c r="C69" s="408">
        <v>1</v>
      </c>
      <c r="D69" s="335">
        <v>616000</v>
      </c>
      <c r="E69" s="335">
        <f t="shared" si="0"/>
        <v>11755663920</v>
      </c>
      <c r="F69" s="132">
        <f t="shared" ref="F69:F73" si="2">+B69*C69</f>
        <v>19083.87</v>
      </c>
    </row>
    <row r="70" spans="1:7" x14ac:dyDescent="0.2">
      <c r="A70" s="334">
        <v>67</v>
      </c>
      <c r="B70" s="500">
        <v>30369.46</v>
      </c>
      <c r="C70" s="408">
        <v>1</v>
      </c>
      <c r="D70" s="335">
        <v>616000</v>
      </c>
      <c r="E70" s="335">
        <f t="shared" si="0"/>
        <v>18707587360</v>
      </c>
      <c r="F70" s="132">
        <f t="shared" si="2"/>
        <v>30369.46</v>
      </c>
    </row>
    <row r="71" spans="1:7" x14ac:dyDescent="0.2">
      <c r="A71" s="334">
        <v>68</v>
      </c>
      <c r="B71" s="500">
        <v>23029.919999999998</v>
      </c>
      <c r="C71" s="408">
        <v>1</v>
      </c>
      <c r="D71" s="335">
        <v>616000</v>
      </c>
      <c r="E71" s="335">
        <f t="shared" si="0"/>
        <v>14186430719.999998</v>
      </c>
      <c r="F71" s="132">
        <f t="shared" si="2"/>
        <v>23029.919999999998</v>
      </c>
    </row>
    <row r="72" spans="1:7" x14ac:dyDescent="0.2">
      <c r="A72" s="334">
        <v>69</v>
      </c>
      <c r="B72" s="500">
        <v>150675.95000000001</v>
      </c>
      <c r="C72" s="408">
        <v>1</v>
      </c>
      <c r="D72" s="335">
        <v>616000</v>
      </c>
      <c r="E72" s="335">
        <f t="shared" si="0"/>
        <v>92816385200</v>
      </c>
      <c r="F72" s="132">
        <f t="shared" si="2"/>
        <v>150675.95000000001</v>
      </c>
    </row>
    <row r="73" spans="1:7" x14ac:dyDescent="0.2">
      <c r="A73" s="334">
        <v>70</v>
      </c>
      <c r="B73" s="500">
        <v>365600.54</v>
      </c>
      <c r="C73" s="408">
        <v>0.34</v>
      </c>
      <c r="D73" s="335">
        <v>616000</v>
      </c>
      <c r="E73" s="335">
        <f t="shared" si="0"/>
        <v>76571377097.600006</v>
      </c>
      <c r="F73" s="132">
        <f t="shared" si="2"/>
        <v>124304.1836</v>
      </c>
    </row>
    <row r="74" spans="1:7" x14ac:dyDescent="0.2">
      <c r="A74" s="334"/>
      <c r="B74" s="502"/>
      <c r="C74" s="410"/>
      <c r="D74" s="335"/>
      <c r="E74" s="335">
        <f t="shared" si="0"/>
        <v>0</v>
      </c>
      <c r="F74" s="132"/>
    </row>
    <row r="75" spans="1:7" x14ac:dyDescent="0.2">
      <c r="A75" s="341" t="s">
        <v>260</v>
      </c>
      <c r="B75" s="502"/>
      <c r="C75" s="410"/>
      <c r="D75" s="335"/>
      <c r="E75" s="337">
        <f>+F75*616000</f>
        <v>3285880484471.2002</v>
      </c>
      <c r="F75" s="132">
        <f>SUM(F4:F74)</f>
        <v>5334221.5657000002</v>
      </c>
      <c r="G75" s="120">
        <f>+F75*D4</f>
        <v>3285880484471.2002</v>
      </c>
    </row>
    <row r="76" spans="1:7" x14ac:dyDescent="0.2">
      <c r="A76" s="334"/>
      <c r="B76" s="502"/>
      <c r="C76" s="410"/>
      <c r="D76" s="335"/>
      <c r="E76" s="335"/>
      <c r="F76" s="132"/>
    </row>
    <row r="80" spans="1:7" x14ac:dyDescent="0.2">
      <c r="A80" s="330" t="s">
        <v>248</v>
      </c>
      <c r="B80" s="498"/>
      <c r="C80" s="405"/>
      <c r="D80" s="330"/>
      <c r="E80" s="330"/>
      <c r="F80" s="132"/>
    </row>
    <row r="81" spans="1:7" x14ac:dyDescent="0.2">
      <c r="A81" s="331"/>
      <c r="C81" s="406"/>
      <c r="F81" s="132"/>
    </row>
    <row r="82" spans="1:7" x14ac:dyDescent="0.2">
      <c r="A82" s="332" t="s">
        <v>255</v>
      </c>
      <c r="B82" s="499" t="s">
        <v>256</v>
      </c>
      <c r="C82" s="407" t="s">
        <v>257</v>
      </c>
      <c r="D82" s="332" t="s">
        <v>258</v>
      </c>
      <c r="E82" s="333" t="s">
        <v>259</v>
      </c>
      <c r="F82" s="132"/>
    </row>
    <row r="83" spans="1:7" x14ac:dyDescent="0.2">
      <c r="A83" s="334">
        <v>1</v>
      </c>
      <c r="B83" s="500">
        <v>26428.92</v>
      </c>
      <c r="C83" s="408">
        <v>0.12</v>
      </c>
      <c r="D83" s="335">
        <v>616000</v>
      </c>
      <c r="E83" s="337">
        <f>+B83*C83*D83</f>
        <v>1953625766.3999999</v>
      </c>
      <c r="F83" s="161">
        <f>+B83*C83</f>
        <v>3171.4703999999997</v>
      </c>
    </row>
    <row r="84" spans="1:7" x14ac:dyDescent="0.2">
      <c r="A84" s="334">
        <v>2</v>
      </c>
      <c r="B84" s="500">
        <v>3735.32</v>
      </c>
      <c r="C84" s="408">
        <v>1</v>
      </c>
      <c r="D84" s="335">
        <v>616000</v>
      </c>
      <c r="E84" s="337">
        <f t="shared" ref="E84:E93" si="3">+B84*C84*D84</f>
        <v>2300957120</v>
      </c>
      <c r="F84" s="132">
        <f t="shared" ref="F84:F92" si="4">+B84*C84</f>
        <v>3735.32</v>
      </c>
    </row>
    <row r="85" spans="1:7" x14ac:dyDescent="0.2">
      <c r="A85" s="334">
        <v>3</v>
      </c>
      <c r="B85" s="500">
        <v>5729.65</v>
      </c>
      <c r="C85" s="408">
        <v>0.5</v>
      </c>
      <c r="D85" s="335">
        <v>616000</v>
      </c>
      <c r="E85" s="337">
        <f t="shared" si="3"/>
        <v>1764732200</v>
      </c>
      <c r="F85" s="132">
        <f t="shared" si="4"/>
        <v>2864.8249999999998</v>
      </c>
    </row>
    <row r="86" spans="1:7" x14ac:dyDescent="0.2">
      <c r="A86" s="334">
        <v>4</v>
      </c>
      <c r="B86" s="500">
        <v>4375.6400000000003</v>
      </c>
      <c r="C86" s="408">
        <v>1</v>
      </c>
      <c r="D86" s="335">
        <v>616000</v>
      </c>
      <c r="E86" s="337">
        <f t="shared" si="3"/>
        <v>2695394240</v>
      </c>
      <c r="F86" s="132">
        <f t="shared" si="4"/>
        <v>4375.6400000000003</v>
      </c>
    </row>
    <row r="87" spans="1:7" x14ac:dyDescent="0.2">
      <c r="A87" s="334">
        <v>5</v>
      </c>
      <c r="B87" s="500">
        <v>8160.06</v>
      </c>
      <c r="C87" s="408">
        <v>1</v>
      </c>
      <c r="D87" s="335">
        <v>616000</v>
      </c>
      <c r="E87" s="337">
        <f t="shared" si="3"/>
        <v>5026596960</v>
      </c>
      <c r="F87" s="132">
        <f t="shared" si="4"/>
        <v>8160.06</v>
      </c>
    </row>
    <row r="88" spans="1:7" x14ac:dyDescent="0.2">
      <c r="A88" s="334">
        <v>6</v>
      </c>
      <c r="B88" s="500">
        <v>981.04</v>
      </c>
      <c r="C88" s="408">
        <v>1</v>
      </c>
      <c r="D88" s="335">
        <v>616000</v>
      </c>
      <c r="E88" s="337">
        <f t="shared" si="3"/>
        <v>604320640</v>
      </c>
      <c r="F88" s="132">
        <f t="shared" si="4"/>
        <v>981.04</v>
      </c>
    </row>
    <row r="89" spans="1:7" x14ac:dyDescent="0.2">
      <c r="A89" s="334">
        <v>7</v>
      </c>
      <c r="B89" s="500">
        <v>1821.13</v>
      </c>
      <c r="C89" s="408">
        <v>1</v>
      </c>
      <c r="D89" s="335">
        <v>616000</v>
      </c>
      <c r="E89" s="337">
        <f t="shared" si="3"/>
        <v>1121816080</v>
      </c>
      <c r="F89" s="132">
        <f t="shared" si="4"/>
        <v>1821.13</v>
      </c>
    </row>
    <row r="90" spans="1:7" x14ac:dyDescent="0.2">
      <c r="A90" s="338">
        <v>8</v>
      </c>
      <c r="B90" s="501">
        <v>2063.37</v>
      </c>
      <c r="C90" s="409">
        <v>0.75</v>
      </c>
      <c r="D90" s="339">
        <v>616000</v>
      </c>
      <c r="E90" s="339">
        <f t="shared" si="3"/>
        <v>953276940</v>
      </c>
      <c r="F90" s="132">
        <f t="shared" si="4"/>
        <v>1547.5274999999999</v>
      </c>
    </row>
    <row r="91" spans="1:7" x14ac:dyDescent="0.2">
      <c r="A91" s="334">
        <v>9</v>
      </c>
      <c r="B91" s="500">
        <v>16485.490000000002</v>
      </c>
      <c r="C91" s="408">
        <v>0.1</v>
      </c>
      <c r="D91" s="335">
        <v>616000</v>
      </c>
      <c r="E91" s="337">
        <f t="shared" si="3"/>
        <v>1015506184.0000001</v>
      </c>
      <c r="F91" s="132">
        <f t="shared" si="4"/>
        <v>1648.5490000000002</v>
      </c>
    </row>
    <row r="92" spans="1:7" x14ac:dyDescent="0.2">
      <c r="A92" s="334">
        <v>10</v>
      </c>
      <c r="B92" s="500">
        <v>46480.63</v>
      </c>
      <c r="C92" s="408">
        <v>0.25</v>
      </c>
      <c r="D92" s="335">
        <v>616000</v>
      </c>
      <c r="E92" s="337">
        <f t="shared" si="3"/>
        <v>7158017020</v>
      </c>
      <c r="F92" s="132">
        <f t="shared" si="4"/>
        <v>11620.157499999999</v>
      </c>
    </row>
    <row r="93" spans="1:7" x14ac:dyDescent="0.2">
      <c r="A93" s="334"/>
      <c r="B93" s="502"/>
      <c r="C93" s="410"/>
      <c r="D93" s="335"/>
      <c r="E93" s="335">
        <f t="shared" si="3"/>
        <v>0</v>
      </c>
      <c r="F93" s="132"/>
    </row>
    <row r="94" spans="1:7" x14ac:dyDescent="0.2">
      <c r="A94" s="341" t="s">
        <v>260</v>
      </c>
      <c r="B94" s="502"/>
      <c r="C94" s="410"/>
      <c r="D94" s="335"/>
      <c r="E94" s="337">
        <f>+F94*616000</f>
        <v>24594243150.400002</v>
      </c>
      <c r="F94" s="132">
        <f>SUM(F83:F93)</f>
        <v>39925.719400000002</v>
      </c>
      <c r="G94" s="120">
        <f>+F94*D83</f>
        <v>24594243150.400002</v>
      </c>
    </row>
    <row r="95" spans="1:7" x14ac:dyDescent="0.2">
      <c r="A95" s="334"/>
      <c r="B95" s="502"/>
      <c r="C95" s="410"/>
      <c r="D95" s="335"/>
      <c r="E95" s="335"/>
      <c r="F95" s="132"/>
    </row>
    <row r="98" spans="1:7" x14ac:dyDescent="0.2">
      <c r="A98" s="330" t="s">
        <v>363</v>
      </c>
      <c r="B98" s="498"/>
      <c r="C98" s="405"/>
      <c r="D98" s="330"/>
      <c r="E98" s="330"/>
      <c r="F98" s="81"/>
    </row>
    <row r="99" spans="1:7" x14ac:dyDescent="0.2">
      <c r="A99" s="331"/>
      <c r="C99" s="406"/>
      <c r="F99" s="81"/>
    </row>
    <row r="100" spans="1:7" x14ac:dyDescent="0.2">
      <c r="A100" s="332" t="s">
        <v>255</v>
      </c>
      <c r="B100" s="499" t="s">
        <v>256</v>
      </c>
      <c r="C100" s="407" t="s">
        <v>257</v>
      </c>
      <c r="D100" s="332" t="s">
        <v>258</v>
      </c>
      <c r="E100" s="333" t="s">
        <v>259</v>
      </c>
      <c r="F100" s="81"/>
    </row>
    <row r="101" spans="1:7" x14ac:dyDescent="0.2">
      <c r="A101" s="334">
        <v>1</v>
      </c>
      <c r="B101" s="503">
        <v>29633.85</v>
      </c>
      <c r="C101" s="408">
        <v>1</v>
      </c>
      <c r="D101" s="335">
        <v>616000</v>
      </c>
      <c r="E101" s="346">
        <f>+B101*C101*D101</f>
        <v>18254451600</v>
      </c>
      <c r="F101" s="81">
        <f t="shared" ref="F101:F118" si="5">+B101*C101</f>
        <v>29633.85</v>
      </c>
      <c r="G101" s="307" t="s">
        <v>185</v>
      </c>
    </row>
    <row r="102" spans="1:7" x14ac:dyDescent="0.2">
      <c r="A102" s="334">
        <v>2</v>
      </c>
      <c r="B102" s="503">
        <v>112066.05</v>
      </c>
      <c r="C102" s="410">
        <v>1</v>
      </c>
      <c r="D102" s="335">
        <v>616000</v>
      </c>
      <c r="E102" s="346">
        <f t="shared" ref="E102:E126" si="6">+B102*C102*D102</f>
        <v>69032686800</v>
      </c>
      <c r="F102" s="81">
        <f t="shared" si="5"/>
        <v>112066.05</v>
      </c>
      <c r="G102" s="307" t="s">
        <v>365</v>
      </c>
    </row>
    <row r="103" spans="1:7" x14ac:dyDescent="0.2">
      <c r="A103" s="334">
        <v>3</v>
      </c>
      <c r="B103" s="503">
        <v>36343.5</v>
      </c>
      <c r="C103" s="408">
        <v>1</v>
      </c>
      <c r="D103" s="335">
        <v>616000</v>
      </c>
      <c r="E103" s="346">
        <f t="shared" si="6"/>
        <v>22387596000</v>
      </c>
      <c r="F103" s="81">
        <f t="shared" si="5"/>
        <v>36343.5</v>
      </c>
    </row>
    <row r="104" spans="1:7" x14ac:dyDescent="0.2">
      <c r="A104" s="334">
        <v>4</v>
      </c>
      <c r="B104" s="503">
        <v>56765.8</v>
      </c>
      <c r="C104" s="408">
        <v>1</v>
      </c>
      <c r="D104" s="335">
        <v>616000</v>
      </c>
      <c r="E104" s="346">
        <f t="shared" si="6"/>
        <v>34967732800</v>
      </c>
      <c r="F104" s="81">
        <f t="shared" si="5"/>
        <v>56765.8</v>
      </c>
    </row>
    <row r="105" spans="1:7" x14ac:dyDescent="0.2">
      <c r="A105" s="334">
        <v>5</v>
      </c>
      <c r="B105" s="503">
        <v>42923.45</v>
      </c>
      <c r="C105" s="408">
        <v>1</v>
      </c>
      <c r="D105" s="335">
        <v>616000</v>
      </c>
      <c r="E105" s="346">
        <f t="shared" si="6"/>
        <v>26440845200</v>
      </c>
      <c r="F105" s="81">
        <f t="shared" si="5"/>
        <v>42923.45</v>
      </c>
    </row>
    <row r="106" spans="1:7" x14ac:dyDescent="0.2">
      <c r="A106" s="334">
        <v>6</v>
      </c>
      <c r="B106" s="503">
        <v>36931.300000000003</v>
      </c>
      <c r="C106" s="408">
        <v>1</v>
      </c>
      <c r="D106" s="335">
        <v>616000</v>
      </c>
      <c r="E106" s="346">
        <f t="shared" si="6"/>
        <v>22749680800</v>
      </c>
      <c r="F106" s="81">
        <f t="shared" si="5"/>
        <v>36931.300000000003</v>
      </c>
    </row>
    <row r="107" spans="1:7" x14ac:dyDescent="0.2">
      <c r="A107" s="334">
        <v>7</v>
      </c>
      <c r="B107" s="503">
        <v>24865.82</v>
      </c>
      <c r="C107" s="408">
        <v>1</v>
      </c>
      <c r="D107" s="335">
        <v>616000</v>
      </c>
      <c r="E107" s="346">
        <f t="shared" si="6"/>
        <v>15317345120</v>
      </c>
      <c r="F107" s="81">
        <f t="shared" si="5"/>
        <v>24865.82</v>
      </c>
    </row>
    <row r="108" spans="1:7" x14ac:dyDescent="0.2">
      <c r="A108" s="338">
        <v>11</v>
      </c>
      <c r="B108" s="504">
        <v>3711.38</v>
      </c>
      <c r="C108" s="409">
        <v>1</v>
      </c>
      <c r="D108" s="339">
        <v>616000</v>
      </c>
      <c r="E108" s="346">
        <f t="shared" si="6"/>
        <v>2286210080</v>
      </c>
      <c r="F108" s="81">
        <f t="shared" si="5"/>
        <v>3711.38</v>
      </c>
    </row>
    <row r="109" spans="1:7" x14ac:dyDescent="0.2">
      <c r="A109" s="334">
        <v>13</v>
      </c>
      <c r="B109" s="503">
        <v>9185.0499999999993</v>
      </c>
      <c r="C109" s="408">
        <v>0.5</v>
      </c>
      <c r="D109" s="335">
        <v>616000</v>
      </c>
      <c r="E109" s="346">
        <f t="shared" si="6"/>
        <v>2828995400</v>
      </c>
      <c r="F109" s="81">
        <f t="shared" si="5"/>
        <v>4592.5249999999996</v>
      </c>
    </row>
    <row r="110" spans="1:7" x14ac:dyDescent="0.2">
      <c r="A110" s="334">
        <v>14</v>
      </c>
      <c r="B110" s="503">
        <v>723289.76</v>
      </c>
      <c r="C110" s="408">
        <v>0.4</v>
      </c>
      <c r="D110" s="335">
        <v>616000</v>
      </c>
      <c r="E110" s="346">
        <f t="shared" si="6"/>
        <v>178218596864.00003</v>
      </c>
      <c r="F110" s="81">
        <f t="shared" si="5"/>
        <v>289315.90400000004</v>
      </c>
    </row>
    <row r="111" spans="1:7" x14ac:dyDescent="0.2">
      <c r="A111" s="334">
        <v>16</v>
      </c>
      <c r="B111" s="503">
        <v>146877.46</v>
      </c>
      <c r="C111" s="408">
        <v>1</v>
      </c>
      <c r="D111" s="335">
        <v>616000</v>
      </c>
      <c r="E111" s="345">
        <f t="shared" si="6"/>
        <v>90476515360</v>
      </c>
      <c r="F111" s="81">
        <f t="shared" si="5"/>
        <v>146877.46</v>
      </c>
    </row>
    <row r="112" spans="1:7" x14ac:dyDescent="0.2">
      <c r="A112" s="334">
        <v>17</v>
      </c>
      <c r="B112" s="503">
        <v>32592.23</v>
      </c>
      <c r="C112" s="408">
        <v>1</v>
      </c>
      <c r="D112" s="335">
        <v>616000</v>
      </c>
      <c r="E112" s="345">
        <f t="shared" si="6"/>
        <v>20076813680</v>
      </c>
      <c r="F112" s="81">
        <f t="shared" si="5"/>
        <v>32592.23</v>
      </c>
    </row>
    <row r="113" spans="1:6" x14ac:dyDescent="0.2">
      <c r="A113" s="334">
        <v>18</v>
      </c>
      <c r="B113" s="503">
        <v>65200.78</v>
      </c>
      <c r="C113" s="408">
        <v>1</v>
      </c>
      <c r="D113" s="335">
        <v>616000</v>
      </c>
      <c r="E113" s="345">
        <f t="shared" si="6"/>
        <v>40163680480</v>
      </c>
      <c r="F113" s="81">
        <f t="shared" si="5"/>
        <v>65200.78</v>
      </c>
    </row>
    <row r="114" spans="1:6" x14ac:dyDescent="0.2">
      <c r="A114" s="334">
        <v>19</v>
      </c>
      <c r="B114" s="503">
        <v>43386.47</v>
      </c>
      <c r="C114" s="408">
        <v>1</v>
      </c>
      <c r="D114" s="335">
        <v>616000</v>
      </c>
      <c r="E114" s="345">
        <f t="shared" si="6"/>
        <v>26726065520</v>
      </c>
      <c r="F114" s="81">
        <f t="shared" si="5"/>
        <v>43386.47</v>
      </c>
    </row>
    <row r="115" spans="1:6" x14ac:dyDescent="0.2">
      <c r="A115" s="334">
        <v>20</v>
      </c>
      <c r="B115" s="503">
        <v>11531.36</v>
      </c>
      <c r="C115" s="408">
        <v>0.75</v>
      </c>
      <c r="D115" s="335">
        <v>616000</v>
      </c>
      <c r="E115" s="345">
        <f t="shared" si="6"/>
        <v>5327488320</v>
      </c>
      <c r="F115" s="81">
        <f t="shared" si="5"/>
        <v>8648.52</v>
      </c>
    </row>
    <row r="116" spans="1:6" x14ac:dyDescent="0.2">
      <c r="A116" s="334">
        <v>21</v>
      </c>
      <c r="B116" s="503">
        <v>6784.67</v>
      </c>
      <c r="C116" s="408">
        <v>0.75</v>
      </c>
      <c r="D116" s="335">
        <v>616000</v>
      </c>
      <c r="E116" s="345">
        <f t="shared" si="6"/>
        <v>3134517540.0000005</v>
      </c>
      <c r="F116" s="81">
        <f t="shared" si="5"/>
        <v>5088.5025000000005</v>
      </c>
    </row>
    <row r="117" spans="1:6" x14ac:dyDescent="0.2">
      <c r="A117" s="334">
        <v>22</v>
      </c>
      <c r="B117" s="503">
        <v>18274.36</v>
      </c>
      <c r="C117" s="408">
        <v>1</v>
      </c>
      <c r="D117" s="335">
        <v>616000</v>
      </c>
      <c r="E117" s="345">
        <f t="shared" si="6"/>
        <v>11257005760</v>
      </c>
      <c r="F117" s="81">
        <f t="shared" si="5"/>
        <v>18274.36</v>
      </c>
    </row>
    <row r="118" spans="1:6" x14ac:dyDescent="0.2">
      <c r="A118" s="334">
        <f>+A117+1</f>
        <v>23</v>
      </c>
      <c r="B118" s="503">
        <v>4452.41</v>
      </c>
      <c r="C118" s="408">
        <v>0.6</v>
      </c>
      <c r="D118" s="335">
        <v>616000</v>
      </c>
      <c r="E118" s="345">
        <f>+B118*C118*D118</f>
        <v>1645610736</v>
      </c>
      <c r="F118" s="81">
        <f t="shared" si="5"/>
        <v>2671.4459999999999</v>
      </c>
    </row>
    <row r="119" spans="1:6" x14ac:dyDescent="0.2">
      <c r="A119" s="334">
        <f t="shared" ref="A119:A124" si="7">+A118+1</f>
        <v>24</v>
      </c>
      <c r="B119" s="503">
        <v>478607.55</v>
      </c>
      <c r="C119" s="408">
        <v>0.22209999999999999</v>
      </c>
      <c r="D119" s="335">
        <v>616000</v>
      </c>
      <c r="E119" s="345">
        <f t="shared" ref="E119:E123" si="8">+B119*C119*D119</f>
        <v>65480021902.68</v>
      </c>
      <c r="F119" s="81">
        <f t="shared" ref="F119:F123" si="9">+B119*C119</f>
        <v>106298.736855</v>
      </c>
    </row>
    <row r="120" spans="1:6" x14ac:dyDescent="0.2">
      <c r="A120" s="334">
        <f t="shared" si="7"/>
        <v>25</v>
      </c>
      <c r="B120" s="503">
        <v>534749.35</v>
      </c>
      <c r="C120" s="408">
        <v>0.22209999999999999</v>
      </c>
      <c r="D120" s="335">
        <v>616000</v>
      </c>
      <c r="E120" s="345">
        <f t="shared" si="8"/>
        <v>73160983671.159988</v>
      </c>
      <c r="F120" s="81">
        <f t="shared" si="9"/>
        <v>118767.83063499999</v>
      </c>
    </row>
    <row r="121" spans="1:6" x14ac:dyDescent="0.2">
      <c r="A121" s="334">
        <f t="shared" si="7"/>
        <v>26</v>
      </c>
      <c r="B121" s="503">
        <v>8512.0499999999993</v>
      </c>
      <c r="C121" s="408">
        <v>0.7</v>
      </c>
      <c r="D121" s="335">
        <v>616000</v>
      </c>
      <c r="E121" s="345">
        <f t="shared" si="8"/>
        <v>3670395959.9999995</v>
      </c>
      <c r="F121" s="81">
        <f t="shared" si="9"/>
        <v>5958.4349999999995</v>
      </c>
    </row>
    <row r="122" spans="1:6" x14ac:dyDescent="0.2">
      <c r="A122" s="334">
        <f t="shared" si="7"/>
        <v>27</v>
      </c>
      <c r="B122" s="503">
        <v>9474.24</v>
      </c>
      <c r="C122" s="408">
        <v>1</v>
      </c>
      <c r="D122" s="335">
        <v>616000</v>
      </c>
      <c r="E122" s="345">
        <f t="shared" si="8"/>
        <v>5836131840</v>
      </c>
      <c r="F122" s="81">
        <f t="shared" si="9"/>
        <v>9474.24</v>
      </c>
    </row>
    <row r="123" spans="1:6" x14ac:dyDescent="0.2">
      <c r="A123" s="334">
        <f t="shared" si="7"/>
        <v>28</v>
      </c>
      <c r="B123" s="503">
        <v>19354.32</v>
      </c>
      <c r="C123" s="408">
        <v>1</v>
      </c>
      <c r="D123" s="335">
        <v>616000</v>
      </c>
      <c r="E123" s="345">
        <f t="shared" si="8"/>
        <v>11922261120</v>
      </c>
      <c r="F123" s="81">
        <f t="shared" si="9"/>
        <v>19354.32</v>
      </c>
    </row>
    <row r="124" spans="1:6" x14ac:dyDescent="0.2">
      <c r="A124" s="334">
        <f t="shared" si="7"/>
        <v>29</v>
      </c>
      <c r="B124" s="503"/>
      <c r="C124" s="408"/>
      <c r="D124" s="335"/>
      <c r="E124" s="345"/>
      <c r="F124" s="81"/>
    </row>
    <row r="125" spans="1:6" x14ac:dyDescent="0.2">
      <c r="A125" s="334"/>
      <c r="B125" s="503"/>
      <c r="C125" s="408"/>
      <c r="D125" s="335"/>
      <c r="E125" s="345"/>
      <c r="F125" s="81"/>
    </row>
    <row r="126" spans="1:6" x14ac:dyDescent="0.2">
      <c r="A126" s="334"/>
      <c r="B126" s="502"/>
      <c r="C126" s="410"/>
      <c r="D126" s="335"/>
      <c r="E126" s="335">
        <f t="shared" si="6"/>
        <v>0</v>
      </c>
      <c r="F126" s="81"/>
    </row>
    <row r="127" spans="1:6" x14ac:dyDescent="0.2">
      <c r="A127" s="341" t="s">
        <v>260</v>
      </c>
      <c r="B127" s="502"/>
      <c r="C127" s="410"/>
      <c r="D127" s="335"/>
      <c r="E127" s="337">
        <f>+F127*616000</f>
        <v>751361632553.84009</v>
      </c>
      <c r="F127" s="81">
        <f>SUM(F101:F126)</f>
        <v>1219742.9099900001</v>
      </c>
    </row>
    <row r="128" spans="1:6" x14ac:dyDescent="0.2">
      <c r="A128" s="334"/>
      <c r="B128" s="502"/>
      <c r="C128" s="410"/>
      <c r="D128" s="335"/>
      <c r="E128" s="335"/>
      <c r="F128" s="81"/>
    </row>
    <row r="131" spans="1:7" x14ac:dyDescent="0.2">
      <c r="A131" s="330" t="s">
        <v>367</v>
      </c>
      <c r="B131" s="498"/>
      <c r="C131" s="405"/>
      <c r="D131" s="330"/>
      <c r="E131" s="330"/>
      <c r="F131" s="81"/>
    </row>
    <row r="132" spans="1:7" x14ac:dyDescent="0.2">
      <c r="A132" s="331"/>
      <c r="C132" s="406"/>
      <c r="F132" s="81"/>
    </row>
    <row r="133" spans="1:7" x14ac:dyDescent="0.2">
      <c r="A133" s="332" t="s">
        <v>255</v>
      </c>
      <c r="B133" s="499" t="s">
        <v>256</v>
      </c>
      <c r="C133" s="407" t="s">
        <v>257</v>
      </c>
      <c r="D133" s="332" t="s">
        <v>258</v>
      </c>
      <c r="E133" s="333" t="s">
        <v>259</v>
      </c>
      <c r="F133" s="81"/>
    </row>
    <row r="134" spans="1:7" x14ac:dyDescent="0.2">
      <c r="A134" s="334">
        <v>1</v>
      </c>
      <c r="B134" s="500">
        <v>10060.92</v>
      </c>
      <c r="C134" s="408">
        <v>1</v>
      </c>
      <c r="D134" s="335">
        <v>616000</v>
      </c>
      <c r="E134" s="346">
        <f>+B134*C134*D134</f>
        <v>6197526720</v>
      </c>
      <c r="F134" s="81">
        <f t="shared" ref="F134:F170" si="10">+B134*C134</f>
        <v>10060.92</v>
      </c>
      <c r="G134" s="307" t="s">
        <v>185</v>
      </c>
    </row>
    <row r="135" spans="1:7" x14ac:dyDescent="0.2">
      <c r="A135" s="334">
        <v>2</v>
      </c>
      <c r="B135" s="500">
        <v>6818.53</v>
      </c>
      <c r="C135" s="410">
        <v>1</v>
      </c>
      <c r="D135" s="335">
        <v>616000</v>
      </c>
      <c r="E135" s="346">
        <f t="shared" ref="E135:E151" si="11">+B135*C135*D135</f>
        <v>4200214480</v>
      </c>
      <c r="F135" s="81">
        <f t="shared" si="10"/>
        <v>6818.53</v>
      </c>
      <c r="G135" s="307" t="s">
        <v>365</v>
      </c>
    </row>
    <row r="136" spans="1:7" x14ac:dyDescent="0.2">
      <c r="A136" s="334">
        <v>3</v>
      </c>
      <c r="B136" s="500">
        <v>606.76</v>
      </c>
      <c r="C136" s="408">
        <v>0.5</v>
      </c>
      <c r="D136" s="335">
        <v>616000</v>
      </c>
      <c r="E136" s="346">
        <f t="shared" si="11"/>
        <v>186882080</v>
      </c>
      <c r="F136" s="81">
        <f t="shared" si="10"/>
        <v>303.38</v>
      </c>
    </row>
    <row r="137" spans="1:7" x14ac:dyDescent="0.2">
      <c r="A137" s="334">
        <v>4</v>
      </c>
      <c r="B137" s="500">
        <v>1399.75</v>
      </c>
      <c r="C137" s="408">
        <v>0.4</v>
      </c>
      <c r="D137" s="335">
        <v>616000</v>
      </c>
      <c r="E137" s="346">
        <f t="shared" si="11"/>
        <v>344898400</v>
      </c>
      <c r="F137" s="81">
        <f t="shared" si="10"/>
        <v>559.9</v>
      </c>
    </row>
    <row r="138" spans="1:7" x14ac:dyDescent="0.2">
      <c r="A138" s="334">
        <v>5</v>
      </c>
      <c r="B138" s="500">
        <v>2744.59</v>
      </c>
      <c r="C138" s="408">
        <v>1</v>
      </c>
      <c r="D138" s="335">
        <v>616000</v>
      </c>
      <c r="E138" s="346">
        <f t="shared" si="11"/>
        <v>1690667440</v>
      </c>
      <c r="F138" s="81">
        <f t="shared" si="10"/>
        <v>2744.59</v>
      </c>
    </row>
    <row r="139" spans="1:7" x14ac:dyDescent="0.2">
      <c r="A139" s="334">
        <v>6</v>
      </c>
      <c r="B139" s="500">
        <v>7124.43</v>
      </c>
      <c r="C139" s="408">
        <v>0.5</v>
      </c>
      <c r="D139" s="335">
        <v>616000</v>
      </c>
      <c r="E139" s="346">
        <f t="shared" si="11"/>
        <v>2194324440</v>
      </c>
      <c r="F139" s="81">
        <f t="shared" si="10"/>
        <v>3562.2150000000001</v>
      </c>
    </row>
    <row r="140" spans="1:7" x14ac:dyDescent="0.2">
      <c r="A140" s="334">
        <v>7</v>
      </c>
      <c r="B140" s="500">
        <v>8992.7900000000009</v>
      </c>
      <c r="C140" s="408">
        <v>1</v>
      </c>
      <c r="D140" s="335">
        <v>616000</v>
      </c>
      <c r="E140" s="346">
        <f t="shared" si="11"/>
        <v>5539558640.000001</v>
      </c>
      <c r="F140" s="81">
        <f t="shared" si="10"/>
        <v>8992.7900000000009</v>
      </c>
    </row>
    <row r="141" spans="1:7" x14ac:dyDescent="0.2">
      <c r="A141" s="476">
        <v>8</v>
      </c>
      <c r="B141" s="505">
        <v>38723.519999999997</v>
      </c>
      <c r="C141" s="494">
        <v>0.49</v>
      </c>
      <c r="D141" s="495">
        <v>616000</v>
      </c>
      <c r="E141" s="493">
        <f t="shared" si="11"/>
        <v>11688307276.799999</v>
      </c>
      <c r="F141" s="81">
        <f t="shared" si="10"/>
        <v>18974.524799999999</v>
      </c>
    </row>
    <row r="142" spans="1:7" x14ac:dyDescent="0.2">
      <c r="A142" s="338">
        <v>9</v>
      </c>
      <c r="B142" s="501">
        <v>3646.25</v>
      </c>
      <c r="C142" s="409">
        <v>0.5</v>
      </c>
      <c r="D142" s="339">
        <v>616000</v>
      </c>
      <c r="E142" s="346">
        <f t="shared" si="11"/>
        <v>1123045000</v>
      </c>
      <c r="F142" s="81">
        <f t="shared" si="10"/>
        <v>1823.125</v>
      </c>
    </row>
    <row r="143" spans="1:7" x14ac:dyDescent="0.2">
      <c r="A143" s="338">
        <f t="shared" ref="A143:A187" si="12">+A142+1</f>
        <v>10</v>
      </c>
      <c r="B143" s="500">
        <v>7617.11</v>
      </c>
      <c r="C143" s="408">
        <v>1</v>
      </c>
      <c r="D143" s="335">
        <v>616000</v>
      </c>
      <c r="E143" s="346">
        <f t="shared" si="11"/>
        <v>4692139760</v>
      </c>
      <c r="F143" s="81">
        <f t="shared" si="10"/>
        <v>7617.11</v>
      </c>
    </row>
    <row r="144" spans="1:7" x14ac:dyDescent="0.2">
      <c r="A144" s="338">
        <f t="shared" si="12"/>
        <v>11</v>
      </c>
      <c r="B144" s="500">
        <v>12350.23</v>
      </c>
      <c r="C144" s="408">
        <v>1</v>
      </c>
      <c r="D144" s="335">
        <v>616000</v>
      </c>
      <c r="E144" s="346">
        <f t="shared" si="11"/>
        <v>7607741680</v>
      </c>
      <c r="F144" s="81">
        <f t="shared" si="10"/>
        <v>12350.23</v>
      </c>
    </row>
    <row r="145" spans="1:6" x14ac:dyDescent="0.2">
      <c r="A145" s="338">
        <f t="shared" si="12"/>
        <v>12</v>
      </c>
      <c r="B145" s="500">
        <v>22286.52</v>
      </c>
      <c r="C145" s="408">
        <v>1</v>
      </c>
      <c r="D145" s="335">
        <v>616000</v>
      </c>
      <c r="E145" s="345">
        <f t="shared" si="11"/>
        <v>13728496320</v>
      </c>
      <c r="F145" s="81">
        <f t="shared" si="10"/>
        <v>22286.52</v>
      </c>
    </row>
    <row r="146" spans="1:6" x14ac:dyDescent="0.2">
      <c r="A146" s="338">
        <f t="shared" si="12"/>
        <v>13</v>
      </c>
      <c r="B146" s="500">
        <v>1810.28</v>
      </c>
      <c r="C146" s="408">
        <v>1</v>
      </c>
      <c r="D146" s="335">
        <v>616000</v>
      </c>
      <c r="E146" s="345">
        <f t="shared" si="11"/>
        <v>1115132480</v>
      </c>
      <c r="F146" s="81">
        <f t="shared" si="10"/>
        <v>1810.28</v>
      </c>
    </row>
    <row r="147" spans="1:6" x14ac:dyDescent="0.2">
      <c r="A147" s="338">
        <f t="shared" si="12"/>
        <v>14</v>
      </c>
      <c r="B147" s="500">
        <v>7834.95</v>
      </c>
      <c r="C147" s="408">
        <v>1</v>
      </c>
      <c r="D147" s="335">
        <v>616000</v>
      </c>
      <c r="E147" s="345">
        <f t="shared" si="11"/>
        <v>4826329200</v>
      </c>
      <c r="F147" s="81">
        <f t="shared" si="10"/>
        <v>7834.95</v>
      </c>
    </row>
    <row r="148" spans="1:6" x14ac:dyDescent="0.2">
      <c r="A148" s="338">
        <f t="shared" si="12"/>
        <v>15</v>
      </c>
      <c r="B148" s="500">
        <v>2878.22</v>
      </c>
      <c r="C148" s="408">
        <v>1</v>
      </c>
      <c r="D148" s="335">
        <v>616000</v>
      </c>
      <c r="E148" s="345">
        <f t="shared" si="11"/>
        <v>1772983519.9999998</v>
      </c>
      <c r="F148" s="81">
        <f t="shared" si="10"/>
        <v>2878.22</v>
      </c>
    </row>
    <row r="149" spans="1:6" x14ac:dyDescent="0.2">
      <c r="A149" s="338">
        <f t="shared" si="12"/>
        <v>16</v>
      </c>
      <c r="B149" s="500">
        <v>149.91</v>
      </c>
      <c r="C149" s="408">
        <v>1</v>
      </c>
      <c r="D149" s="335">
        <v>616000</v>
      </c>
      <c r="E149" s="345">
        <f t="shared" si="11"/>
        <v>92344560</v>
      </c>
      <c r="F149" s="81">
        <f t="shared" si="10"/>
        <v>149.91</v>
      </c>
    </row>
    <row r="150" spans="1:6" x14ac:dyDescent="0.2">
      <c r="A150" s="338">
        <f t="shared" si="12"/>
        <v>17</v>
      </c>
      <c r="B150" s="500">
        <v>10392.39</v>
      </c>
      <c r="C150" s="408">
        <v>1</v>
      </c>
      <c r="D150" s="335">
        <v>616000</v>
      </c>
      <c r="E150" s="345">
        <f t="shared" si="11"/>
        <v>6401712240</v>
      </c>
      <c r="F150" s="81">
        <f t="shared" si="10"/>
        <v>10392.39</v>
      </c>
    </row>
    <row r="151" spans="1:6" x14ac:dyDescent="0.2">
      <c r="A151" s="338">
        <f t="shared" si="12"/>
        <v>18</v>
      </c>
      <c r="B151" s="500">
        <v>9805.18</v>
      </c>
      <c r="C151" s="408">
        <v>1</v>
      </c>
      <c r="D151" s="335">
        <v>616000</v>
      </c>
      <c r="E151" s="345">
        <f t="shared" si="11"/>
        <v>6039990880</v>
      </c>
      <c r="F151" s="81">
        <f t="shared" si="10"/>
        <v>9805.18</v>
      </c>
    </row>
    <row r="152" spans="1:6" x14ac:dyDescent="0.2">
      <c r="A152" s="338">
        <f t="shared" si="12"/>
        <v>19</v>
      </c>
      <c r="B152" s="500">
        <v>2521.4</v>
      </c>
      <c r="C152" s="408">
        <v>1</v>
      </c>
      <c r="D152" s="335">
        <v>616000</v>
      </c>
      <c r="E152" s="345">
        <f>+B152*C152*D152</f>
        <v>1553182400</v>
      </c>
      <c r="F152" s="81">
        <f t="shared" si="10"/>
        <v>2521.4</v>
      </c>
    </row>
    <row r="153" spans="1:6" x14ac:dyDescent="0.2">
      <c r="A153" s="338">
        <f t="shared" si="12"/>
        <v>20</v>
      </c>
      <c r="B153" s="500">
        <v>2235.88</v>
      </c>
      <c r="C153" s="408">
        <v>1</v>
      </c>
      <c r="D153" s="335">
        <v>616000</v>
      </c>
      <c r="E153" s="345">
        <f t="shared" ref="E153:E187" si="13">+B153*C153*D153</f>
        <v>1377302080</v>
      </c>
      <c r="F153" s="81">
        <f t="shared" si="10"/>
        <v>2235.88</v>
      </c>
    </row>
    <row r="154" spans="1:6" x14ac:dyDescent="0.2">
      <c r="A154" s="338">
        <f t="shared" si="12"/>
        <v>21</v>
      </c>
      <c r="B154" s="500">
        <v>6984.61</v>
      </c>
      <c r="C154" s="408">
        <v>1</v>
      </c>
      <c r="D154" s="335">
        <v>616000</v>
      </c>
      <c r="E154" s="345">
        <f t="shared" si="13"/>
        <v>4302519760</v>
      </c>
      <c r="F154" s="81">
        <f t="shared" si="10"/>
        <v>6984.61</v>
      </c>
    </row>
    <row r="155" spans="1:6" x14ac:dyDescent="0.2">
      <c r="A155" s="338">
        <f t="shared" si="12"/>
        <v>22</v>
      </c>
      <c r="B155" s="500">
        <v>9539.9</v>
      </c>
      <c r="C155" s="408">
        <v>1</v>
      </c>
      <c r="D155" s="335">
        <v>616000</v>
      </c>
      <c r="E155" s="345">
        <f t="shared" si="13"/>
        <v>5876578400</v>
      </c>
      <c r="F155" s="81">
        <f t="shared" si="10"/>
        <v>9539.9</v>
      </c>
    </row>
    <row r="156" spans="1:6" x14ac:dyDescent="0.2">
      <c r="A156" s="338">
        <f t="shared" si="12"/>
        <v>23</v>
      </c>
      <c r="B156" s="500">
        <v>12854.53</v>
      </c>
      <c r="C156" s="408">
        <v>0.2</v>
      </c>
      <c r="D156" s="335">
        <v>616000</v>
      </c>
      <c r="E156" s="345">
        <f t="shared" si="13"/>
        <v>1583678096.0000002</v>
      </c>
      <c r="F156" s="81">
        <f t="shared" si="10"/>
        <v>2570.9060000000004</v>
      </c>
    </row>
    <row r="157" spans="1:6" x14ac:dyDescent="0.2">
      <c r="A157" s="338">
        <f t="shared" si="12"/>
        <v>24</v>
      </c>
      <c r="B157" s="500">
        <v>2034.24</v>
      </c>
      <c r="C157" s="408">
        <v>1</v>
      </c>
      <c r="D157" s="335">
        <v>616000</v>
      </c>
      <c r="E157" s="345">
        <f t="shared" si="13"/>
        <v>1253091840</v>
      </c>
      <c r="F157" s="81">
        <f t="shared" si="10"/>
        <v>2034.24</v>
      </c>
    </row>
    <row r="158" spans="1:6" x14ac:dyDescent="0.2">
      <c r="A158" s="338">
        <f t="shared" si="12"/>
        <v>25</v>
      </c>
      <c r="B158" s="500">
        <v>5837.92</v>
      </c>
      <c r="C158" s="408">
        <v>1</v>
      </c>
      <c r="D158" s="335">
        <v>616000</v>
      </c>
      <c r="E158" s="345">
        <f t="shared" si="13"/>
        <v>3596158720</v>
      </c>
      <c r="F158" s="81">
        <f t="shared" si="10"/>
        <v>5837.92</v>
      </c>
    </row>
    <row r="159" spans="1:6" x14ac:dyDescent="0.2">
      <c r="A159" s="338">
        <f t="shared" si="12"/>
        <v>26</v>
      </c>
      <c r="B159" s="500">
        <v>13366.78</v>
      </c>
      <c r="C159" s="408">
        <v>1</v>
      </c>
      <c r="D159" s="335">
        <v>616000</v>
      </c>
      <c r="E159" s="345">
        <f t="shared" si="13"/>
        <v>8233936480</v>
      </c>
      <c r="F159" s="81">
        <f t="shared" si="10"/>
        <v>13366.78</v>
      </c>
    </row>
    <row r="160" spans="1:6" x14ac:dyDescent="0.2">
      <c r="A160" s="338">
        <f t="shared" si="12"/>
        <v>27</v>
      </c>
      <c r="B160" s="500">
        <v>11686.04</v>
      </c>
      <c r="C160" s="408">
        <v>0.72</v>
      </c>
      <c r="D160" s="335">
        <v>616000</v>
      </c>
      <c r="E160" s="345">
        <f t="shared" si="13"/>
        <v>5182992460.8000002</v>
      </c>
      <c r="F160" s="81">
        <f t="shared" si="10"/>
        <v>8413.9488000000001</v>
      </c>
    </row>
    <row r="161" spans="1:6" x14ac:dyDescent="0.2">
      <c r="A161" s="338">
        <f t="shared" si="12"/>
        <v>28</v>
      </c>
      <c r="B161" s="500">
        <v>4042.46</v>
      </c>
      <c r="C161" s="408">
        <v>1</v>
      </c>
      <c r="D161" s="335">
        <v>616000</v>
      </c>
      <c r="E161" s="345">
        <f t="shared" si="13"/>
        <v>2490155360</v>
      </c>
      <c r="F161" s="81">
        <f t="shared" si="10"/>
        <v>4042.46</v>
      </c>
    </row>
    <row r="162" spans="1:6" x14ac:dyDescent="0.2">
      <c r="A162" s="496">
        <v>29</v>
      </c>
      <c r="B162" s="505">
        <v>7377.68</v>
      </c>
      <c r="C162" s="494">
        <v>1</v>
      </c>
      <c r="D162" s="495">
        <v>606000</v>
      </c>
      <c r="E162" s="479">
        <f t="shared" si="13"/>
        <v>4470874080</v>
      </c>
      <c r="F162" s="81">
        <f t="shared" si="10"/>
        <v>7377.68</v>
      </c>
    </row>
    <row r="163" spans="1:6" x14ac:dyDescent="0.2">
      <c r="A163" s="338">
        <f>+A162+1</f>
        <v>30</v>
      </c>
      <c r="B163" s="500">
        <v>5421.13</v>
      </c>
      <c r="C163" s="408">
        <v>1</v>
      </c>
      <c r="D163" s="335">
        <v>616000</v>
      </c>
      <c r="E163" s="345">
        <f t="shared" si="13"/>
        <v>3339416080</v>
      </c>
      <c r="F163" s="81">
        <f t="shared" si="10"/>
        <v>5421.13</v>
      </c>
    </row>
    <row r="164" spans="1:6" x14ac:dyDescent="0.2">
      <c r="A164" s="338">
        <f t="shared" si="12"/>
        <v>31</v>
      </c>
      <c r="B164" s="500">
        <v>7159.53</v>
      </c>
      <c r="C164" s="408">
        <v>1</v>
      </c>
      <c r="D164" s="335">
        <v>616000</v>
      </c>
      <c r="E164" s="345">
        <f t="shared" si="13"/>
        <v>4410270480</v>
      </c>
      <c r="F164" s="81">
        <f t="shared" si="10"/>
        <v>7159.53</v>
      </c>
    </row>
    <row r="165" spans="1:6" x14ac:dyDescent="0.2">
      <c r="A165" s="338">
        <f t="shared" si="12"/>
        <v>32</v>
      </c>
      <c r="B165" s="500">
        <v>579.95000000000005</v>
      </c>
      <c r="C165" s="408">
        <v>0.5</v>
      </c>
      <c r="D165" s="335">
        <v>616000</v>
      </c>
      <c r="E165" s="345">
        <f t="shared" si="13"/>
        <v>178624600</v>
      </c>
      <c r="F165" s="81">
        <f t="shared" si="10"/>
        <v>289.97500000000002</v>
      </c>
    </row>
    <row r="166" spans="1:6" x14ac:dyDescent="0.2">
      <c r="A166" s="338">
        <f t="shared" si="12"/>
        <v>33</v>
      </c>
      <c r="B166" s="500">
        <v>2625.61</v>
      </c>
      <c r="C166" s="408">
        <v>0.4</v>
      </c>
      <c r="D166" s="335">
        <v>616000</v>
      </c>
      <c r="E166" s="345">
        <f t="shared" si="13"/>
        <v>646950304.00000012</v>
      </c>
      <c r="F166" s="81">
        <f t="shared" si="10"/>
        <v>1050.2440000000001</v>
      </c>
    </row>
    <row r="167" spans="1:6" x14ac:dyDescent="0.2">
      <c r="A167" s="338">
        <f t="shared" si="12"/>
        <v>34</v>
      </c>
      <c r="B167" s="500">
        <v>1185.55</v>
      </c>
      <c r="C167" s="408">
        <v>0.5</v>
      </c>
      <c r="D167" s="335">
        <v>616000</v>
      </c>
      <c r="E167" s="345">
        <f t="shared" si="13"/>
        <v>365149400</v>
      </c>
      <c r="F167" s="81">
        <f t="shared" si="10"/>
        <v>592.77499999999998</v>
      </c>
    </row>
    <row r="168" spans="1:6" x14ac:dyDescent="0.2">
      <c r="A168" s="338">
        <f t="shared" si="12"/>
        <v>35</v>
      </c>
      <c r="B168" s="500">
        <v>736.95</v>
      </c>
      <c r="C168" s="408">
        <v>1</v>
      </c>
      <c r="D168" s="335">
        <v>616000</v>
      </c>
      <c r="E168" s="345">
        <f t="shared" si="13"/>
        <v>453961200</v>
      </c>
      <c r="F168" s="81">
        <f t="shared" si="10"/>
        <v>736.95</v>
      </c>
    </row>
    <row r="169" spans="1:6" x14ac:dyDescent="0.2">
      <c r="A169" s="338">
        <f t="shared" si="12"/>
        <v>36</v>
      </c>
      <c r="B169" s="500">
        <v>6901.56</v>
      </c>
      <c r="C169" s="408">
        <v>1</v>
      </c>
      <c r="D169" s="335">
        <v>616000</v>
      </c>
      <c r="E169" s="345">
        <f t="shared" si="13"/>
        <v>4251360960.0000005</v>
      </c>
      <c r="F169" s="81">
        <f t="shared" si="10"/>
        <v>6901.56</v>
      </c>
    </row>
    <row r="170" spans="1:6" x14ac:dyDescent="0.2">
      <c r="A170" s="338">
        <f t="shared" si="12"/>
        <v>37</v>
      </c>
      <c r="B170" s="500">
        <v>959.37</v>
      </c>
      <c r="C170" s="408">
        <v>1</v>
      </c>
      <c r="D170" s="335">
        <v>616000</v>
      </c>
      <c r="E170" s="345">
        <f t="shared" si="13"/>
        <v>590971920</v>
      </c>
      <c r="F170" s="81">
        <f t="shared" si="10"/>
        <v>959.37</v>
      </c>
    </row>
    <row r="171" spans="1:6" x14ac:dyDescent="0.2">
      <c r="A171" s="338">
        <f t="shared" si="12"/>
        <v>38</v>
      </c>
      <c r="B171" s="500">
        <v>1306.1600000000001</v>
      </c>
      <c r="C171" s="408">
        <v>1</v>
      </c>
      <c r="D171" s="335">
        <v>616000</v>
      </c>
      <c r="E171" s="345">
        <f t="shared" si="13"/>
        <v>804594560</v>
      </c>
      <c r="F171" s="81">
        <f t="shared" ref="F171:F187" si="14">+B171*C171</f>
        <v>1306.1600000000001</v>
      </c>
    </row>
    <row r="172" spans="1:6" x14ac:dyDescent="0.2">
      <c r="A172" s="338">
        <f t="shared" si="12"/>
        <v>39</v>
      </c>
      <c r="B172" s="500">
        <v>1919.58</v>
      </c>
      <c r="C172" s="408">
        <v>1</v>
      </c>
      <c r="D172" s="335">
        <v>616000</v>
      </c>
      <c r="E172" s="345">
        <f t="shared" si="13"/>
        <v>1182461280</v>
      </c>
      <c r="F172" s="81">
        <f t="shared" si="14"/>
        <v>1919.58</v>
      </c>
    </row>
    <row r="173" spans="1:6" x14ac:dyDescent="0.2">
      <c r="A173" s="338">
        <f t="shared" si="12"/>
        <v>40</v>
      </c>
      <c r="B173" s="500">
        <v>62.77</v>
      </c>
      <c r="C173" s="408">
        <v>1</v>
      </c>
      <c r="D173" s="335">
        <v>616000</v>
      </c>
      <c r="E173" s="345">
        <f t="shared" si="13"/>
        <v>38666320</v>
      </c>
      <c r="F173" s="81">
        <f t="shared" si="14"/>
        <v>62.77</v>
      </c>
    </row>
    <row r="174" spans="1:6" x14ac:dyDescent="0.2">
      <c r="A174" s="338">
        <f t="shared" si="12"/>
        <v>41</v>
      </c>
      <c r="B174" s="500">
        <v>1111.57</v>
      </c>
      <c r="C174" s="408">
        <v>1</v>
      </c>
      <c r="D174" s="335">
        <v>616000</v>
      </c>
      <c r="E174" s="345">
        <f t="shared" si="13"/>
        <v>684727120</v>
      </c>
      <c r="F174" s="81">
        <f t="shared" si="14"/>
        <v>1111.57</v>
      </c>
    </row>
    <row r="175" spans="1:6" x14ac:dyDescent="0.2">
      <c r="A175" s="338">
        <f t="shared" si="12"/>
        <v>42</v>
      </c>
      <c r="B175" s="500">
        <v>1085.77</v>
      </c>
      <c r="C175" s="408">
        <v>1</v>
      </c>
      <c r="D175" s="335">
        <v>616000</v>
      </c>
      <c r="E175" s="345">
        <f t="shared" si="13"/>
        <v>668834320</v>
      </c>
      <c r="F175" s="81">
        <f t="shared" si="14"/>
        <v>1085.77</v>
      </c>
    </row>
    <row r="176" spans="1:6" x14ac:dyDescent="0.2">
      <c r="A176" s="338">
        <f t="shared" si="12"/>
        <v>43</v>
      </c>
      <c r="B176" s="500">
        <v>5025.3100000000004</v>
      </c>
      <c r="C176" s="408">
        <v>1</v>
      </c>
      <c r="D176" s="335">
        <v>616000</v>
      </c>
      <c r="E176" s="345">
        <f t="shared" si="13"/>
        <v>3095590960.0000005</v>
      </c>
      <c r="F176" s="81">
        <f t="shared" si="14"/>
        <v>5025.3100000000004</v>
      </c>
    </row>
    <row r="177" spans="1:6" x14ac:dyDescent="0.2">
      <c r="A177" s="338">
        <f t="shared" si="12"/>
        <v>44</v>
      </c>
      <c r="B177" s="500">
        <v>415.66</v>
      </c>
      <c r="C177" s="408">
        <v>1</v>
      </c>
      <c r="D177" s="335">
        <v>616000</v>
      </c>
      <c r="E177" s="345">
        <f t="shared" si="13"/>
        <v>256046560.00000003</v>
      </c>
      <c r="F177" s="81">
        <f t="shared" si="14"/>
        <v>415.66</v>
      </c>
    </row>
    <row r="178" spans="1:6" x14ac:dyDescent="0.2">
      <c r="A178" s="338">
        <f t="shared" si="12"/>
        <v>45</v>
      </c>
      <c r="B178" s="500">
        <v>8235.43</v>
      </c>
      <c r="C178" s="408">
        <v>1</v>
      </c>
      <c r="D178" s="335">
        <v>616000</v>
      </c>
      <c r="E178" s="345">
        <f t="shared" si="13"/>
        <v>5073024880</v>
      </c>
      <c r="F178" s="81">
        <f t="shared" si="14"/>
        <v>8235.43</v>
      </c>
    </row>
    <row r="179" spans="1:6" x14ac:dyDescent="0.2">
      <c r="A179" s="338">
        <f t="shared" si="12"/>
        <v>46</v>
      </c>
      <c r="B179" s="500">
        <v>2776.17</v>
      </c>
      <c r="C179" s="408">
        <v>0.3</v>
      </c>
      <c r="D179" s="335">
        <v>616000</v>
      </c>
      <c r="E179" s="345">
        <f t="shared" si="13"/>
        <v>513036216</v>
      </c>
      <c r="F179" s="81">
        <f t="shared" si="14"/>
        <v>832.851</v>
      </c>
    </row>
    <row r="180" spans="1:6" x14ac:dyDescent="0.2">
      <c r="A180" s="338">
        <f t="shared" si="12"/>
        <v>47</v>
      </c>
      <c r="B180" s="500">
        <v>1360.38</v>
      </c>
      <c r="C180" s="408">
        <v>1</v>
      </c>
      <c r="D180" s="335">
        <v>616000</v>
      </c>
      <c r="E180" s="345">
        <f t="shared" si="13"/>
        <v>837994080.00000012</v>
      </c>
      <c r="F180" s="81">
        <f t="shared" si="14"/>
        <v>1360.38</v>
      </c>
    </row>
    <row r="181" spans="1:6" x14ac:dyDescent="0.2">
      <c r="A181" s="338">
        <f t="shared" si="12"/>
        <v>48</v>
      </c>
      <c r="B181" s="500">
        <v>3423.12</v>
      </c>
      <c r="C181" s="408">
        <v>1</v>
      </c>
      <c r="D181" s="335">
        <v>616000</v>
      </c>
      <c r="E181" s="345">
        <f t="shared" si="13"/>
        <v>2108641920</v>
      </c>
      <c r="F181" s="81">
        <f t="shared" si="14"/>
        <v>3423.12</v>
      </c>
    </row>
    <row r="182" spans="1:6" x14ac:dyDescent="0.2">
      <c r="A182" s="338">
        <f t="shared" si="12"/>
        <v>49</v>
      </c>
      <c r="B182" s="500">
        <v>915.05</v>
      </c>
      <c r="C182" s="408">
        <v>1</v>
      </c>
      <c r="D182" s="335">
        <v>616000</v>
      </c>
      <c r="E182" s="345">
        <f t="shared" si="13"/>
        <v>563670800</v>
      </c>
      <c r="F182" s="81">
        <f t="shared" si="14"/>
        <v>915.05</v>
      </c>
    </row>
    <row r="183" spans="1:6" x14ac:dyDescent="0.2">
      <c r="A183" s="338">
        <f t="shared" si="12"/>
        <v>50</v>
      </c>
      <c r="B183" s="500">
        <v>2053.86</v>
      </c>
      <c r="C183" s="408">
        <v>1</v>
      </c>
      <c r="D183" s="335">
        <v>616000</v>
      </c>
      <c r="E183" s="345">
        <f t="shared" si="13"/>
        <v>1265177760</v>
      </c>
      <c r="F183" s="81">
        <f t="shared" si="14"/>
        <v>2053.86</v>
      </c>
    </row>
    <row r="184" spans="1:6" x14ac:dyDescent="0.2">
      <c r="A184" s="338">
        <f t="shared" si="12"/>
        <v>51</v>
      </c>
      <c r="B184" s="500">
        <v>3433.55</v>
      </c>
      <c r="C184" s="408">
        <v>1</v>
      </c>
      <c r="D184" s="335">
        <v>616000</v>
      </c>
      <c r="E184" s="345">
        <f t="shared" si="13"/>
        <v>2115066800</v>
      </c>
      <c r="F184" s="81">
        <f t="shared" si="14"/>
        <v>3433.55</v>
      </c>
    </row>
    <row r="185" spans="1:6" x14ac:dyDescent="0.2">
      <c r="A185" s="338">
        <f t="shared" si="12"/>
        <v>52</v>
      </c>
      <c r="B185" s="500">
        <v>19860.189999999999</v>
      </c>
      <c r="C185" s="408">
        <v>1</v>
      </c>
      <c r="D185" s="335">
        <v>616000</v>
      </c>
      <c r="E185" s="345">
        <f t="shared" si="13"/>
        <v>12233877040</v>
      </c>
      <c r="F185" s="81">
        <f t="shared" si="14"/>
        <v>19860.189999999999</v>
      </c>
    </row>
    <row r="186" spans="1:6" x14ac:dyDescent="0.2">
      <c r="A186" s="338">
        <f t="shared" si="12"/>
        <v>53</v>
      </c>
      <c r="B186" s="500">
        <v>952.31</v>
      </c>
      <c r="C186" s="408">
        <v>1</v>
      </c>
      <c r="D186" s="335">
        <v>616000</v>
      </c>
      <c r="E186" s="345">
        <f t="shared" si="13"/>
        <v>586622960</v>
      </c>
      <c r="F186" s="81">
        <f t="shared" si="14"/>
        <v>952.31</v>
      </c>
    </row>
    <row r="187" spans="1:6" x14ac:dyDescent="0.2">
      <c r="A187" s="338">
        <f t="shared" si="12"/>
        <v>54</v>
      </c>
      <c r="B187" s="500">
        <v>16012.9</v>
      </c>
      <c r="C187" s="408">
        <v>0.8</v>
      </c>
      <c r="D187" s="335">
        <v>616000</v>
      </c>
      <c r="E187" s="345">
        <f t="shared" si="13"/>
        <v>7891157120</v>
      </c>
      <c r="F187" s="81">
        <f t="shared" si="14"/>
        <v>12810.32</v>
      </c>
    </row>
    <row r="188" spans="1:6" hidden="1" x14ac:dyDescent="0.2">
      <c r="A188" s="334"/>
      <c r="B188" s="500"/>
      <c r="C188" s="408"/>
      <c r="D188" s="335">
        <v>616000</v>
      </c>
      <c r="E188" s="345"/>
      <c r="F188" s="81"/>
    </row>
    <row r="189" spans="1:6" hidden="1" x14ac:dyDescent="0.2">
      <c r="A189" s="334"/>
      <c r="B189" s="500"/>
      <c r="C189" s="408"/>
      <c r="D189" s="335">
        <v>616000</v>
      </c>
      <c r="E189" s="345"/>
      <c r="F189" s="81"/>
    </row>
    <row r="190" spans="1:6" hidden="1" x14ac:dyDescent="0.2">
      <c r="A190" s="334"/>
      <c r="B190" s="500"/>
      <c r="C190" s="408"/>
      <c r="D190" s="335">
        <v>616000</v>
      </c>
      <c r="E190" s="345"/>
      <c r="F190" s="81"/>
    </row>
    <row r="191" spans="1:6" x14ac:dyDescent="0.2">
      <c r="A191" s="334"/>
      <c r="B191" s="502"/>
      <c r="C191" s="410"/>
      <c r="D191" s="335"/>
      <c r="E191" s="335">
        <f>+B191*C191*D191</f>
        <v>0</v>
      </c>
      <c r="F191" s="81"/>
    </row>
    <row r="192" spans="1:6" x14ac:dyDescent="0.2">
      <c r="A192" s="341" t="s">
        <v>260</v>
      </c>
      <c r="B192" s="502"/>
      <c r="C192" s="410"/>
      <c r="D192" s="335"/>
      <c r="E192" s="337">
        <f>+F192*616000</f>
        <v>173592437233.59995</v>
      </c>
      <c r="F192" s="81">
        <f>SUM(F134:F187)</f>
        <v>281805.90459999989</v>
      </c>
    </row>
    <row r="193" spans="1:7" x14ac:dyDescent="0.2">
      <c r="A193" s="334"/>
      <c r="B193" s="502"/>
      <c r="C193" s="410"/>
      <c r="D193" s="335"/>
      <c r="E193" s="335"/>
      <c r="F193" s="81"/>
    </row>
    <row r="196" spans="1:7" x14ac:dyDescent="0.2">
      <c r="A196" s="412" t="str">
        <f>+'Capacidad Financiera'!C26</f>
        <v>CONSTRUCIONES TECNIFICADAS S.A-CONSTRUCTEC S.A</v>
      </c>
      <c r="B196" s="498"/>
      <c r="C196" s="405"/>
      <c r="D196" s="330"/>
      <c r="E196" s="330"/>
      <c r="F196" s="81"/>
    </row>
    <row r="197" spans="1:7" x14ac:dyDescent="0.2">
      <c r="A197" s="331"/>
      <c r="C197" s="406"/>
      <c r="F197" s="81"/>
    </row>
    <row r="198" spans="1:7" x14ac:dyDescent="0.2">
      <c r="A198" s="332" t="s">
        <v>255</v>
      </c>
      <c r="B198" s="499" t="s">
        <v>256</v>
      </c>
      <c r="C198" s="407" t="s">
        <v>257</v>
      </c>
      <c r="D198" s="332" t="s">
        <v>258</v>
      </c>
      <c r="E198" s="333" t="s">
        <v>259</v>
      </c>
      <c r="F198" s="81"/>
    </row>
    <row r="199" spans="1:7" x14ac:dyDescent="0.2">
      <c r="A199" s="334">
        <v>1</v>
      </c>
      <c r="B199" s="500">
        <v>17629.46</v>
      </c>
      <c r="C199" s="408">
        <v>0.5</v>
      </c>
      <c r="D199" s="335">
        <v>616000</v>
      </c>
      <c r="E199" s="346">
        <f>+B199*C199*D199</f>
        <v>5429873680</v>
      </c>
      <c r="F199" s="81">
        <f t="shared" ref="F199:F221" si="15">+B199*C199</f>
        <v>8814.73</v>
      </c>
      <c r="G199" s="307" t="s">
        <v>185</v>
      </c>
    </row>
    <row r="200" spans="1:7" x14ac:dyDescent="0.2">
      <c r="A200" s="334">
        <v>2</v>
      </c>
      <c r="B200" s="500">
        <v>30001.61</v>
      </c>
      <c r="C200" s="410">
        <v>0.28499999999999998</v>
      </c>
      <c r="D200" s="335">
        <v>616000</v>
      </c>
      <c r="E200" s="346">
        <f t="shared" ref="E200:E215" si="16">+B200*C200*D200</f>
        <v>5267082651.5999994</v>
      </c>
      <c r="F200" s="81">
        <f t="shared" si="15"/>
        <v>8550.4588499999991</v>
      </c>
      <c r="G200" s="307" t="s">
        <v>365</v>
      </c>
    </row>
    <row r="201" spans="1:7" x14ac:dyDescent="0.2">
      <c r="A201" s="334">
        <v>3</v>
      </c>
      <c r="B201" s="500">
        <v>24140.02</v>
      </c>
      <c r="C201" s="408">
        <v>0.5</v>
      </c>
      <c r="D201" s="335">
        <v>616000</v>
      </c>
      <c r="E201" s="346">
        <f t="shared" si="16"/>
        <v>7435126160</v>
      </c>
      <c r="F201" s="81">
        <f t="shared" si="15"/>
        <v>12070.01</v>
      </c>
    </row>
    <row r="202" spans="1:7" x14ac:dyDescent="0.2">
      <c r="A202" s="334">
        <v>4</v>
      </c>
      <c r="B202" s="500">
        <v>22929.52</v>
      </c>
      <c r="C202" s="408">
        <v>0.5</v>
      </c>
      <c r="D202" s="335">
        <v>616000</v>
      </c>
      <c r="E202" s="346">
        <f t="shared" si="16"/>
        <v>7062292160</v>
      </c>
      <c r="F202" s="81">
        <f t="shared" si="15"/>
        <v>11464.76</v>
      </c>
    </row>
    <row r="203" spans="1:7" x14ac:dyDescent="0.2">
      <c r="A203" s="334">
        <v>5</v>
      </c>
      <c r="B203" s="500">
        <v>12252.92</v>
      </c>
      <c r="C203" s="408">
        <v>0.49099999999999999</v>
      </c>
      <c r="D203" s="335">
        <v>616000</v>
      </c>
      <c r="E203" s="346">
        <f t="shared" si="16"/>
        <v>3705969171.52</v>
      </c>
      <c r="F203" s="81">
        <f t="shared" si="15"/>
        <v>6016.18372</v>
      </c>
    </row>
    <row r="204" spans="1:7" x14ac:dyDescent="0.2">
      <c r="A204" s="334">
        <v>6</v>
      </c>
      <c r="B204" s="500">
        <v>3850.9</v>
      </c>
      <c r="C204" s="408">
        <v>1</v>
      </c>
      <c r="D204" s="335">
        <v>616000</v>
      </c>
      <c r="E204" s="346">
        <f t="shared" si="16"/>
        <v>2372154400</v>
      </c>
      <c r="F204" s="81">
        <f t="shared" si="15"/>
        <v>3850.9</v>
      </c>
    </row>
    <row r="205" spans="1:7" x14ac:dyDescent="0.2">
      <c r="A205" s="334">
        <v>7</v>
      </c>
      <c r="B205" s="500">
        <v>23707.99</v>
      </c>
      <c r="C205" s="408">
        <v>0.5</v>
      </c>
      <c r="D205" s="335">
        <v>616000</v>
      </c>
      <c r="E205" s="346">
        <f t="shared" si="16"/>
        <v>7302060920.000001</v>
      </c>
      <c r="F205" s="81">
        <f t="shared" si="15"/>
        <v>11853.995000000001</v>
      </c>
    </row>
    <row r="206" spans="1:7" x14ac:dyDescent="0.2">
      <c r="A206" s="338">
        <v>11</v>
      </c>
      <c r="B206" s="501">
        <v>39236.44</v>
      </c>
      <c r="C206" s="409">
        <v>0.5</v>
      </c>
      <c r="D206" s="339">
        <v>616000</v>
      </c>
      <c r="E206" s="346">
        <f t="shared" si="16"/>
        <v>12084823520</v>
      </c>
      <c r="F206" s="81">
        <f t="shared" si="15"/>
        <v>19618.22</v>
      </c>
    </row>
    <row r="207" spans="1:7" x14ac:dyDescent="0.2">
      <c r="A207" s="334">
        <v>13</v>
      </c>
      <c r="B207" s="500">
        <v>2781.3</v>
      </c>
      <c r="C207" s="408">
        <v>1</v>
      </c>
      <c r="D207" s="335">
        <v>616000</v>
      </c>
      <c r="E207" s="346">
        <f t="shared" si="16"/>
        <v>1713280800</v>
      </c>
      <c r="F207" s="81">
        <f t="shared" si="15"/>
        <v>2781.3</v>
      </c>
    </row>
    <row r="208" spans="1:7" x14ac:dyDescent="0.2">
      <c r="A208" s="334">
        <v>14</v>
      </c>
      <c r="B208" s="500">
        <v>170.93</v>
      </c>
      <c r="C208" s="408">
        <v>1</v>
      </c>
      <c r="D208" s="335">
        <v>616000</v>
      </c>
      <c r="E208" s="346">
        <f t="shared" si="16"/>
        <v>105292880</v>
      </c>
      <c r="F208" s="81">
        <f t="shared" si="15"/>
        <v>170.93</v>
      </c>
    </row>
    <row r="209" spans="1:6" x14ac:dyDescent="0.2">
      <c r="A209" s="334">
        <v>16</v>
      </c>
      <c r="B209" s="500">
        <v>8500.5499999999993</v>
      </c>
      <c r="C209" s="408">
        <v>1</v>
      </c>
      <c r="D209" s="335">
        <v>616000</v>
      </c>
      <c r="E209" s="345">
        <f t="shared" si="16"/>
        <v>5236338800</v>
      </c>
      <c r="F209" s="81">
        <f t="shared" si="15"/>
        <v>8500.5499999999993</v>
      </c>
    </row>
    <row r="210" spans="1:6" x14ac:dyDescent="0.2">
      <c r="A210" s="334">
        <v>17</v>
      </c>
      <c r="B210" s="500">
        <v>1578.84</v>
      </c>
      <c r="C210" s="408">
        <v>1</v>
      </c>
      <c r="D210" s="335">
        <v>616000</v>
      </c>
      <c r="E210" s="345">
        <f t="shared" si="16"/>
        <v>972565440</v>
      </c>
      <c r="F210" s="81">
        <f t="shared" si="15"/>
        <v>1578.84</v>
      </c>
    </row>
    <row r="211" spans="1:6" x14ac:dyDescent="0.2">
      <c r="B211" s="500">
        <v>614.1</v>
      </c>
      <c r="C211" s="408">
        <v>1</v>
      </c>
      <c r="D211" s="335">
        <v>616000</v>
      </c>
      <c r="E211" s="345">
        <f t="shared" si="16"/>
        <v>378285600</v>
      </c>
      <c r="F211" s="81">
        <f t="shared" si="15"/>
        <v>614.1</v>
      </c>
    </row>
    <row r="212" spans="1:6" x14ac:dyDescent="0.2">
      <c r="A212" s="334">
        <v>19</v>
      </c>
      <c r="B212" s="500"/>
      <c r="C212" s="408"/>
      <c r="D212" s="335">
        <v>616000</v>
      </c>
      <c r="E212" s="345">
        <f t="shared" si="16"/>
        <v>0</v>
      </c>
      <c r="F212" s="81">
        <f t="shared" si="15"/>
        <v>0</v>
      </c>
    </row>
    <row r="213" spans="1:6" x14ac:dyDescent="0.2">
      <c r="A213" s="334">
        <v>20</v>
      </c>
      <c r="B213" s="500"/>
      <c r="C213" s="408"/>
      <c r="D213" s="335">
        <v>616000</v>
      </c>
      <c r="E213" s="345">
        <f t="shared" si="16"/>
        <v>0</v>
      </c>
      <c r="F213" s="81">
        <f t="shared" si="15"/>
        <v>0</v>
      </c>
    </row>
    <row r="214" spans="1:6" x14ac:dyDescent="0.2">
      <c r="A214" s="334">
        <v>21</v>
      </c>
      <c r="B214" s="500"/>
      <c r="C214" s="408"/>
      <c r="D214" s="335">
        <v>616000</v>
      </c>
      <c r="E214" s="345">
        <f t="shared" si="16"/>
        <v>0</v>
      </c>
      <c r="F214" s="81">
        <f t="shared" si="15"/>
        <v>0</v>
      </c>
    </row>
    <row r="215" spans="1:6" x14ac:dyDescent="0.2">
      <c r="A215" s="334">
        <v>22</v>
      </c>
      <c r="B215" s="500"/>
      <c r="C215" s="408"/>
      <c r="D215" s="335">
        <v>616000</v>
      </c>
      <c r="E215" s="345">
        <f t="shared" si="16"/>
        <v>0</v>
      </c>
      <c r="F215" s="81">
        <f t="shared" si="15"/>
        <v>0</v>
      </c>
    </row>
    <row r="216" spans="1:6" x14ac:dyDescent="0.2">
      <c r="A216" s="334">
        <v>23</v>
      </c>
      <c r="B216" s="500"/>
      <c r="C216" s="408"/>
      <c r="D216" s="335">
        <v>616000</v>
      </c>
      <c r="E216" s="345">
        <f>+B216*C216*D216</f>
        <v>0</v>
      </c>
      <c r="F216" s="81">
        <f t="shared" si="15"/>
        <v>0</v>
      </c>
    </row>
    <row r="217" spans="1:6" x14ac:dyDescent="0.2">
      <c r="A217" s="334"/>
      <c r="B217" s="500"/>
      <c r="C217" s="408"/>
      <c r="D217" s="335">
        <v>616000</v>
      </c>
      <c r="E217" s="345">
        <f t="shared" ref="E217:E221" si="17">+B217*C217*D217</f>
        <v>0</v>
      </c>
      <c r="F217" s="81">
        <f t="shared" si="15"/>
        <v>0</v>
      </c>
    </row>
    <row r="218" spans="1:6" x14ac:dyDescent="0.2">
      <c r="A218" s="334"/>
      <c r="B218" s="500"/>
      <c r="C218" s="408"/>
      <c r="D218" s="335">
        <v>616000</v>
      </c>
      <c r="E218" s="345">
        <f t="shared" si="17"/>
        <v>0</v>
      </c>
      <c r="F218" s="81">
        <f t="shared" si="15"/>
        <v>0</v>
      </c>
    </row>
    <row r="219" spans="1:6" x14ac:dyDescent="0.2">
      <c r="A219" s="334"/>
      <c r="B219" s="500"/>
      <c r="C219" s="408"/>
      <c r="D219" s="335">
        <v>616000</v>
      </c>
      <c r="E219" s="345">
        <f t="shared" si="17"/>
        <v>0</v>
      </c>
      <c r="F219" s="81">
        <f t="shared" si="15"/>
        <v>0</v>
      </c>
    </row>
    <row r="220" spans="1:6" x14ac:dyDescent="0.2">
      <c r="A220" s="334"/>
      <c r="B220" s="500"/>
      <c r="C220" s="408"/>
      <c r="D220" s="335">
        <v>616000</v>
      </c>
      <c r="E220" s="345">
        <f t="shared" si="17"/>
        <v>0</v>
      </c>
      <c r="F220" s="81">
        <f t="shared" si="15"/>
        <v>0</v>
      </c>
    </row>
    <row r="221" spans="1:6" x14ac:dyDescent="0.2">
      <c r="A221" s="334"/>
      <c r="B221" s="500"/>
      <c r="C221" s="408"/>
      <c r="D221" s="335">
        <v>616000</v>
      </c>
      <c r="E221" s="345">
        <f t="shared" si="17"/>
        <v>0</v>
      </c>
      <c r="F221" s="81">
        <f t="shared" si="15"/>
        <v>0</v>
      </c>
    </row>
    <row r="222" spans="1:6" x14ac:dyDescent="0.2">
      <c r="A222" s="334"/>
      <c r="B222" s="500"/>
      <c r="C222" s="408"/>
      <c r="D222" s="335"/>
      <c r="E222" s="345"/>
      <c r="F222" s="81"/>
    </row>
    <row r="223" spans="1:6" x14ac:dyDescent="0.2">
      <c r="A223" s="334"/>
      <c r="B223" s="500"/>
      <c r="C223" s="408"/>
      <c r="D223" s="335"/>
      <c r="E223" s="345"/>
      <c r="F223" s="81"/>
    </row>
    <row r="224" spans="1:6" x14ac:dyDescent="0.2">
      <c r="A224" s="334"/>
      <c r="B224" s="502"/>
      <c r="C224" s="410"/>
      <c r="D224" s="335"/>
      <c r="E224" s="335">
        <f t="shared" ref="E224" si="18">+B224*C224*D224</f>
        <v>0</v>
      </c>
      <c r="F224" s="81"/>
    </row>
    <row r="225" spans="1:7" x14ac:dyDescent="0.2">
      <c r="A225" s="341" t="s">
        <v>260</v>
      </c>
      <c r="B225" s="502"/>
      <c r="C225" s="410"/>
      <c r="D225" s="335"/>
      <c r="E225" s="337">
        <f>+F225*616000</f>
        <v>59065146183.12001</v>
      </c>
      <c r="F225" s="81">
        <f>SUM(F199:F224)</f>
        <v>95884.977570000017</v>
      </c>
    </row>
    <row r="226" spans="1:7" x14ac:dyDescent="0.2">
      <c r="A226" s="334"/>
      <c r="B226" s="502"/>
      <c r="C226" s="410"/>
      <c r="D226" s="335"/>
      <c r="E226" s="335"/>
      <c r="F226" s="81"/>
    </row>
    <row r="231" spans="1:7" x14ac:dyDescent="0.2">
      <c r="A231" s="412" t="str">
        <f>+'Capacidad Financiera'!C35</f>
        <v>ARQUITECTOS E INGENIEROS ASOCIADOS S.A AIA S.A</v>
      </c>
      <c r="B231" s="498"/>
      <c r="C231" s="405"/>
      <c r="D231" s="330"/>
      <c r="E231" s="330"/>
      <c r="F231" s="81"/>
    </row>
    <row r="232" spans="1:7" x14ac:dyDescent="0.2">
      <c r="A232" s="331"/>
      <c r="C232" s="406"/>
      <c r="F232" s="81"/>
    </row>
    <row r="233" spans="1:7" x14ac:dyDescent="0.2">
      <c r="A233" s="332" t="s">
        <v>255</v>
      </c>
      <c r="B233" s="499" t="s">
        <v>256</v>
      </c>
      <c r="C233" s="407" t="s">
        <v>257</v>
      </c>
      <c r="D233" s="332" t="s">
        <v>258</v>
      </c>
      <c r="E233" s="333" t="s">
        <v>259</v>
      </c>
      <c r="F233" s="81"/>
    </row>
    <row r="234" spans="1:7" x14ac:dyDescent="0.2">
      <c r="A234" s="334">
        <v>1</v>
      </c>
      <c r="B234" s="500">
        <v>753.01</v>
      </c>
      <c r="C234" s="408">
        <v>1</v>
      </c>
      <c r="D234" s="335">
        <v>616000</v>
      </c>
      <c r="E234" s="346">
        <f>+B234*C234*D234</f>
        <v>463854160</v>
      </c>
      <c r="F234" s="81">
        <f t="shared" ref="F234:F256" si="19">+B234*C234</f>
        <v>753.01</v>
      </c>
      <c r="G234" s="307" t="s">
        <v>185</v>
      </c>
    </row>
    <row r="235" spans="1:7" x14ac:dyDescent="0.2">
      <c r="A235" s="334">
        <f>+A234+1</f>
        <v>2</v>
      </c>
      <c r="B235" s="500">
        <v>38692.93</v>
      </c>
      <c r="C235" s="410">
        <v>1</v>
      </c>
      <c r="D235" s="335">
        <v>616000</v>
      </c>
      <c r="E235" s="346">
        <f t="shared" ref="E235:E250" si="20">+B235*C235*D235</f>
        <v>23834844880</v>
      </c>
      <c r="F235" s="81">
        <f t="shared" si="19"/>
        <v>38692.93</v>
      </c>
      <c r="G235" s="307" t="s">
        <v>365</v>
      </c>
    </row>
    <row r="236" spans="1:7" x14ac:dyDescent="0.2">
      <c r="A236" s="334">
        <f t="shared" ref="A236:A299" si="21">+A235+1</f>
        <v>3</v>
      </c>
      <c r="B236" s="500">
        <v>865.01</v>
      </c>
      <c r="C236" s="408">
        <v>1</v>
      </c>
      <c r="D236" s="335">
        <v>616000</v>
      </c>
      <c r="E236" s="346">
        <f t="shared" si="20"/>
        <v>532846160</v>
      </c>
      <c r="F236" s="81">
        <f t="shared" si="19"/>
        <v>865.01</v>
      </c>
    </row>
    <row r="237" spans="1:7" x14ac:dyDescent="0.2">
      <c r="A237" s="334">
        <f t="shared" si="21"/>
        <v>4</v>
      </c>
      <c r="B237" s="500">
        <v>581.91</v>
      </c>
      <c r="C237" s="408">
        <v>1</v>
      </c>
      <c r="D237" s="335">
        <v>616000</v>
      </c>
      <c r="E237" s="346">
        <f t="shared" si="20"/>
        <v>358456560</v>
      </c>
      <c r="F237" s="81">
        <f t="shared" si="19"/>
        <v>581.91</v>
      </c>
    </row>
    <row r="238" spans="1:7" x14ac:dyDescent="0.2">
      <c r="A238" s="334">
        <f t="shared" si="21"/>
        <v>5</v>
      </c>
      <c r="B238" s="500">
        <v>3604.92</v>
      </c>
      <c r="C238" s="408">
        <v>1</v>
      </c>
      <c r="D238" s="335">
        <v>616000</v>
      </c>
      <c r="E238" s="346">
        <f t="shared" si="20"/>
        <v>2220630720</v>
      </c>
      <c r="F238" s="81">
        <f t="shared" si="19"/>
        <v>3604.92</v>
      </c>
    </row>
    <row r="239" spans="1:7" x14ac:dyDescent="0.2">
      <c r="A239" s="334">
        <f t="shared" si="21"/>
        <v>6</v>
      </c>
      <c r="B239" s="500">
        <v>7437.42</v>
      </c>
      <c r="C239" s="408">
        <v>1</v>
      </c>
      <c r="D239" s="335">
        <v>616000</v>
      </c>
      <c r="E239" s="346">
        <f t="shared" si="20"/>
        <v>4581450720</v>
      </c>
      <c r="F239" s="81">
        <f t="shared" si="19"/>
        <v>7437.42</v>
      </c>
    </row>
    <row r="240" spans="1:7" x14ac:dyDescent="0.2">
      <c r="A240" s="334">
        <f t="shared" si="21"/>
        <v>7</v>
      </c>
      <c r="B240" s="500">
        <v>111431.31</v>
      </c>
      <c r="C240" s="408">
        <v>1</v>
      </c>
      <c r="D240" s="335">
        <v>616000</v>
      </c>
      <c r="E240" s="346">
        <f t="shared" si="20"/>
        <v>68641686960</v>
      </c>
      <c r="F240" s="81">
        <f t="shared" si="19"/>
        <v>111431.31</v>
      </c>
    </row>
    <row r="241" spans="1:6" x14ac:dyDescent="0.2">
      <c r="A241" s="334">
        <f t="shared" si="21"/>
        <v>8</v>
      </c>
      <c r="B241" s="501">
        <v>1069.3</v>
      </c>
      <c r="C241" s="409">
        <v>1</v>
      </c>
      <c r="D241" s="339">
        <v>616000</v>
      </c>
      <c r="E241" s="346">
        <f t="shared" si="20"/>
        <v>658688800</v>
      </c>
      <c r="F241" s="81">
        <f t="shared" si="19"/>
        <v>1069.3</v>
      </c>
    </row>
    <row r="242" spans="1:6" x14ac:dyDescent="0.2">
      <c r="A242" s="334">
        <f t="shared" si="21"/>
        <v>9</v>
      </c>
      <c r="B242" s="500">
        <v>13136.14</v>
      </c>
      <c r="C242" s="408">
        <v>1</v>
      </c>
      <c r="D242" s="335">
        <v>616000</v>
      </c>
      <c r="E242" s="346">
        <f t="shared" si="20"/>
        <v>8091862240</v>
      </c>
      <c r="F242" s="81">
        <f t="shared" si="19"/>
        <v>13136.14</v>
      </c>
    </row>
    <row r="243" spans="1:6" x14ac:dyDescent="0.2">
      <c r="A243" s="334">
        <f t="shared" si="21"/>
        <v>10</v>
      </c>
      <c r="B243" s="500">
        <v>6219.97</v>
      </c>
      <c r="C243" s="408">
        <v>1</v>
      </c>
      <c r="D243" s="335">
        <v>616000</v>
      </c>
      <c r="E243" s="346">
        <f t="shared" si="20"/>
        <v>3831501520</v>
      </c>
      <c r="F243" s="81">
        <f t="shared" si="19"/>
        <v>6219.97</v>
      </c>
    </row>
    <row r="244" spans="1:6" x14ac:dyDescent="0.2">
      <c r="A244" s="334">
        <f t="shared" si="21"/>
        <v>11</v>
      </c>
      <c r="B244" s="500">
        <v>23521.62</v>
      </c>
      <c r="C244" s="408">
        <v>1</v>
      </c>
      <c r="D244" s="335">
        <v>616000</v>
      </c>
      <c r="E244" s="345">
        <f t="shared" si="20"/>
        <v>14489317920</v>
      </c>
      <c r="F244" s="81">
        <f t="shared" si="19"/>
        <v>23521.62</v>
      </c>
    </row>
    <row r="245" spans="1:6" x14ac:dyDescent="0.2">
      <c r="A245" s="334">
        <f t="shared" si="21"/>
        <v>12</v>
      </c>
      <c r="B245" s="500">
        <v>34326.589999999997</v>
      </c>
      <c r="C245" s="408">
        <v>0.5</v>
      </c>
      <c r="D245" s="335">
        <v>616000</v>
      </c>
      <c r="E245" s="345">
        <f t="shared" si="20"/>
        <v>10572589719.999998</v>
      </c>
      <c r="F245" s="81">
        <f t="shared" si="19"/>
        <v>17163.294999999998</v>
      </c>
    </row>
    <row r="246" spans="1:6" x14ac:dyDescent="0.2">
      <c r="A246" s="334">
        <f t="shared" si="21"/>
        <v>13</v>
      </c>
      <c r="B246" s="500">
        <v>19687.13</v>
      </c>
      <c r="C246" s="408">
        <v>1</v>
      </c>
      <c r="D246" s="335">
        <v>616000</v>
      </c>
      <c r="E246" s="345">
        <f t="shared" si="20"/>
        <v>12127272080</v>
      </c>
      <c r="F246" s="81">
        <f t="shared" si="19"/>
        <v>19687.13</v>
      </c>
    </row>
    <row r="247" spans="1:6" x14ac:dyDescent="0.2">
      <c r="A247" s="334">
        <f t="shared" si="21"/>
        <v>14</v>
      </c>
      <c r="B247" s="500">
        <v>11188.56</v>
      </c>
      <c r="C247" s="408">
        <v>1</v>
      </c>
      <c r="D247" s="335">
        <v>616000</v>
      </c>
      <c r="E247" s="345">
        <f t="shared" si="20"/>
        <v>6892152960</v>
      </c>
      <c r="F247" s="81">
        <f t="shared" si="19"/>
        <v>11188.56</v>
      </c>
    </row>
    <row r="248" spans="1:6" x14ac:dyDescent="0.2">
      <c r="A248" s="334">
        <f t="shared" si="21"/>
        <v>15</v>
      </c>
      <c r="B248" s="500">
        <v>2809.66</v>
      </c>
      <c r="C248" s="408">
        <v>1</v>
      </c>
      <c r="D248" s="335">
        <v>616000</v>
      </c>
      <c r="E248" s="345">
        <f t="shared" si="20"/>
        <v>1730750560</v>
      </c>
      <c r="F248" s="81">
        <f t="shared" si="19"/>
        <v>2809.66</v>
      </c>
    </row>
    <row r="249" spans="1:6" x14ac:dyDescent="0.2">
      <c r="A249" s="334">
        <f t="shared" si="21"/>
        <v>16</v>
      </c>
      <c r="B249" s="500">
        <v>24868.37</v>
      </c>
      <c r="C249" s="408">
        <v>1</v>
      </c>
      <c r="D249" s="335">
        <v>616000</v>
      </c>
      <c r="E249" s="345">
        <f t="shared" si="20"/>
        <v>15318915920</v>
      </c>
      <c r="F249" s="81">
        <f t="shared" si="19"/>
        <v>24868.37</v>
      </c>
    </row>
    <row r="250" spans="1:6" x14ac:dyDescent="0.2">
      <c r="A250" s="334">
        <f t="shared" si="21"/>
        <v>17</v>
      </c>
      <c r="B250" s="500">
        <v>120051.96</v>
      </c>
      <c r="C250" s="408">
        <v>0.5</v>
      </c>
      <c r="D250" s="335">
        <v>616000</v>
      </c>
      <c r="E250" s="345">
        <f t="shared" si="20"/>
        <v>36976003680</v>
      </c>
      <c r="F250" s="81">
        <f t="shared" si="19"/>
        <v>60025.98</v>
      </c>
    </row>
    <row r="251" spans="1:6" x14ac:dyDescent="0.2">
      <c r="A251" s="334">
        <f t="shared" si="21"/>
        <v>18</v>
      </c>
      <c r="B251" s="500">
        <v>8456.4599999999991</v>
      </c>
      <c r="C251" s="408">
        <v>1</v>
      </c>
      <c r="D251" s="335">
        <v>616000</v>
      </c>
      <c r="E251" s="345">
        <f>+B251*C251*D251</f>
        <v>5209179359.999999</v>
      </c>
      <c r="F251" s="81">
        <f t="shared" si="19"/>
        <v>8456.4599999999991</v>
      </c>
    </row>
    <row r="252" spans="1:6" x14ac:dyDescent="0.2">
      <c r="A252" s="334">
        <f t="shared" si="21"/>
        <v>19</v>
      </c>
      <c r="B252" s="500">
        <v>20156.419999999998</v>
      </c>
      <c r="C252" s="408">
        <v>1</v>
      </c>
      <c r="D252" s="335">
        <v>616000</v>
      </c>
      <c r="E252" s="345">
        <f t="shared" ref="E252:E256" si="22">+B252*C252*D252</f>
        <v>12416354719.999998</v>
      </c>
      <c r="F252" s="81">
        <f t="shared" si="19"/>
        <v>20156.419999999998</v>
      </c>
    </row>
    <row r="253" spans="1:6" x14ac:dyDescent="0.2">
      <c r="A253" s="334">
        <f t="shared" si="21"/>
        <v>20</v>
      </c>
      <c r="B253" s="500">
        <v>9669.32</v>
      </c>
      <c r="C253" s="408">
        <v>0.6</v>
      </c>
      <c r="D253" s="335">
        <v>616000</v>
      </c>
      <c r="E253" s="345">
        <f t="shared" si="22"/>
        <v>3573780672</v>
      </c>
      <c r="F253" s="81">
        <f t="shared" si="19"/>
        <v>5801.5919999999996</v>
      </c>
    </row>
    <row r="254" spans="1:6" x14ac:dyDescent="0.2">
      <c r="A254" s="334">
        <f t="shared" si="21"/>
        <v>21</v>
      </c>
      <c r="B254" s="500">
        <v>25289.78</v>
      </c>
      <c r="C254" s="408">
        <v>1</v>
      </c>
      <c r="D254" s="335">
        <v>616000</v>
      </c>
      <c r="E254" s="345">
        <f t="shared" si="22"/>
        <v>15578504480</v>
      </c>
      <c r="F254" s="81">
        <f t="shared" si="19"/>
        <v>25289.78</v>
      </c>
    </row>
    <row r="255" spans="1:6" x14ac:dyDescent="0.2">
      <c r="A255" s="334">
        <f t="shared" si="21"/>
        <v>22</v>
      </c>
      <c r="B255" s="500">
        <v>15202.71</v>
      </c>
      <c r="C255" s="408">
        <v>1</v>
      </c>
      <c r="D255" s="335">
        <v>616000</v>
      </c>
      <c r="E255" s="345">
        <f t="shared" si="22"/>
        <v>9364869360</v>
      </c>
      <c r="F255" s="81">
        <f t="shared" si="19"/>
        <v>15202.71</v>
      </c>
    </row>
    <row r="256" spans="1:6" x14ac:dyDescent="0.2">
      <c r="A256" s="334">
        <f t="shared" si="21"/>
        <v>23</v>
      </c>
      <c r="B256" s="500">
        <v>19136.509999999998</v>
      </c>
      <c r="C256" s="408">
        <v>1</v>
      </c>
      <c r="D256" s="335">
        <v>616000</v>
      </c>
      <c r="E256" s="345">
        <f t="shared" si="22"/>
        <v>11788090159.999998</v>
      </c>
      <c r="F256" s="81">
        <f t="shared" si="19"/>
        <v>19136.509999999998</v>
      </c>
    </row>
    <row r="257" spans="1:6" x14ac:dyDescent="0.2">
      <c r="A257" s="334">
        <f t="shared" si="21"/>
        <v>24</v>
      </c>
      <c r="B257" s="500">
        <v>20064.099999999999</v>
      </c>
      <c r="C257" s="408">
        <v>1</v>
      </c>
      <c r="D257" s="335">
        <v>616000</v>
      </c>
      <c r="E257" s="345">
        <f t="shared" ref="E257:E320" si="23">+B257*C257*D257</f>
        <v>12359485600</v>
      </c>
      <c r="F257" s="81">
        <f t="shared" ref="F257:F320" si="24">+B257*C257</f>
        <v>20064.099999999999</v>
      </c>
    </row>
    <row r="258" spans="1:6" x14ac:dyDescent="0.2">
      <c r="A258" s="334">
        <f t="shared" si="21"/>
        <v>25</v>
      </c>
      <c r="B258" s="500">
        <v>14255.5</v>
      </c>
      <c r="C258" s="408">
        <v>1</v>
      </c>
      <c r="D258" s="335">
        <v>616000</v>
      </c>
      <c r="E258" s="345">
        <f t="shared" si="23"/>
        <v>8781388000</v>
      </c>
      <c r="F258" s="81">
        <f t="shared" si="24"/>
        <v>14255.5</v>
      </c>
    </row>
    <row r="259" spans="1:6" x14ac:dyDescent="0.2">
      <c r="A259" s="334">
        <f t="shared" si="21"/>
        <v>26</v>
      </c>
      <c r="B259" s="502">
        <v>11573.92</v>
      </c>
      <c r="C259" s="410">
        <v>1</v>
      </c>
      <c r="D259" s="335">
        <v>616000</v>
      </c>
      <c r="E259" s="345">
        <f t="shared" si="23"/>
        <v>7129534720</v>
      </c>
      <c r="F259" s="81">
        <f t="shared" si="24"/>
        <v>11573.92</v>
      </c>
    </row>
    <row r="260" spans="1:6" x14ac:dyDescent="0.2">
      <c r="A260" s="334">
        <f t="shared" si="21"/>
        <v>27</v>
      </c>
      <c r="B260" s="502">
        <v>1191.8900000000001</v>
      </c>
      <c r="C260" s="410">
        <v>1</v>
      </c>
      <c r="D260" s="335">
        <v>616000</v>
      </c>
      <c r="E260" s="345">
        <f t="shared" si="23"/>
        <v>734204240.00000012</v>
      </c>
      <c r="F260" s="81">
        <f t="shared" si="24"/>
        <v>1191.8900000000001</v>
      </c>
    </row>
    <row r="261" spans="1:6" x14ac:dyDescent="0.2">
      <c r="A261" s="334">
        <f t="shared" si="21"/>
        <v>28</v>
      </c>
      <c r="B261" s="502">
        <v>19056.34</v>
      </c>
      <c r="C261" s="410">
        <v>1</v>
      </c>
      <c r="D261" s="335">
        <v>616000</v>
      </c>
      <c r="E261" s="345">
        <f t="shared" si="23"/>
        <v>11738705440</v>
      </c>
      <c r="F261" s="81">
        <f t="shared" si="24"/>
        <v>19056.34</v>
      </c>
    </row>
    <row r="262" spans="1:6" x14ac:dyDescent="0.2">
      <c r="A262" s="334">
        <f t="shared" si="21"/>
        <v>29</v>
      </c>
      <c r="B262" s="502">
        <v>3000.19</v>
      </c>
      <c r="C262" s="410">
        <v>1</v>
      </c>
      <c r="D262" s="335">
        <v>616000</v>
      </c>
      <c r="E262" s="345">
        <f t="shared" si="23"/>
        <v>1848117040</v>
      </c>
      <c r="F262" s="81">
        <f t="shared" si="24"/>
        <v>3000.19</v>
      </c>
    </row>
    <row r="263" spans="1:6" x14ac:dyDescent="0.2">
      <c r="A263" s="334">
        <f t="shared" si="21"/>
        <v>30</v>
      </c>
      <c r="B263" s="502">
        <v>9995.66</v>
      </c>
      <c r="C263" s="410">
        <v>1</v>
      </c>
      <c r="D263" s="335">
        <v>616000</v>
      </c>
      <c r="E263" s="345">
        <f t="shared" si="23"/>
        <v>6157326560</v>
      </c>
      <c r="F263" s="81">
        <f t="shared" si="24"/>
        <v>9995.66</v>
      </c>
    </row>
    <row r="264" spans="1:6" x14ac:dyDescent="0.2">
      <c r="A264" s="334">
        <f t="shared" si="21"/>
        <v>31</v>
      </c>
      <c r="B264" s="502">
        <v>3844.95</v>
      </c>
      <c r="C264" s="410">
        <v>1</v>
      </c>
      <c r="D264" s="335">
        <v>616000</v>
      </c>
      <c r="E264" s="345">
        <f t="shared" si="23"/>
        <v>2368489200</v>
      </c>
      <c r="F264" s="81">
        <f t="shared" si="24"/>
        <v>3844.95</v>
      </c>
    </row>
    <row r="265" spans="1:6" x14ac:dyDescent="0.2">
      <c r="A265" s="334">
        <f t="shared" si="21"/>
        <v>32</v>
      </c>
      <c r="B265" s="502">
        <v>68090.210000000006</v>
      </c>
      <c r="C265" s="410">
        <v>1</v>
      </c>
      <c r="D265" s="335">
        <v>616000</v>
      </c>
      <c r="E265" s="345">
        <f t="shared" si="23"/>
        <v>41943569360.000008</v>
      </c>
      <c r="F265" s="81">
        <f t="shared" si="24"/>
        <v>68090.210000000006</v>
      </c>
    </row>
    <row r="266" spans="1:6" x14ac:dyDescent="0.2">
      <c r="A266" s="334">
        <f t="shared" si="21"/>
        <v>33</v>
      </c>
      <c r="B266" s="502">
        <v>69097.75</v>
      </c>
      <c r="C266" s="410">
        <v>0.5</v>
      </c>
      <c r="D266" s="335">
        <v>616000</v>
      </c>
      <c r="E266" s="345">
        <f t="shared" si="23"/>
        <v>21282107000</v>
      </c>
      <c r="F266" s="81">
        <f t="shared" si="24"/>
        <v>34548.875</v>
      </c>
    </row>
    <row r="267" spans="1:6" x14ac:dyDescent="0.2">
      <c r="A267" s="334">
        <f t="shared" si="21"/>
        <v>34</v>
      </c>
      <c r="B267" s="502">
        <v>54573.75</v>
      </c>
      <c r="C267" s="410">
        <v>0.5</v>
      </c>
      <c r="D267" s="335">
        <v>616000</v>
      </c>
      <c r="E267" s="345">
        <f t="shared" si="23"/>
        <v>16808715000</v>
      </c>
      <c r="F267" s="81">
        <f t="shared" si="24"/>
        <v>27286.875</v>
      </c>
    </row>
    <row r="268" spans="1:6" x14ac:dyDescent="0.2">
      <c r="A268" s="334">
        <f t="shared" si="21"/>
        <v>35</v>
      </c>
      <c r="B268" s="502">
        <v>18037.16</v>
      </c>
      <c r="C268" s="410">
        <v>1</v>
      </c>
      <c r="D268" s="335">
        <v>616000</v>
      </c>
      <c r="E268" s="345">
        <f t="shared" si="23"/>
        <v>11110890560</v>
      </c>
      <c r="F268" s="81">
        <f t="shared" si="24"/>
        <v>18037.16</v>
      </c>
    </row>
    <row r="269" spans="1:6" x14ac:dyDescent="0.2">
      <c r="A269" s="334">
        <f t="shared" si="21"/>
        <v>36</v>
      </c>
      <c r="B269" s="502">
        <v>1225.05</v>
      </c>
      <c r="C269" s="410">
        <v>1</v>
      </c>
      <c r="D269" s="335">
        <v>616000</v>
      </c>
      <c r="E269" s="345">
        <f t="shared" si="23"/>
        <v>754630800</v>
      </c>
      <c r="F269" s="81">
        <f t="shared" si="24"/>
        <v>1225.05</v>
      </c>
    </row>
    <row r="270" spans="1:6" x14ac:dyDescent="0.2">
      <c r="A270" s="334">
        <f t="shared" si="21"/>
        <v>37</v>
      </c>
      <c r="B270" s="502">
        <v>71760.39</v>
      </c>
      <c r="C270" s="410">
        <v>1</v>
      </c>
      <c r="D270" s="335">
        <v>616000</v>
      </c>
      <c r="E270" s="345">
        <f t="shared" si="23"/>
        <v>44204400240</v>
      </c>
      <c r="F270" s="81">
        <f t="shared" si="24"/>
        <v>71760.39</v>
      </c>
    </row>
    <row r="271" spans="1:6" x14ac:dyDescent="0.2">
      <c r="A271" s="334">
        <f t="shared" si="21"/>
        <v>38</v>
      </c>
      <c r="B271" s="502">
        <v>7396.38</v>
      </c>
      <c r="C271" s="410">
        <v>1</v>
      </c>
      <c r="D271" s="335">
        <v>616000</v>
      </c>
      <c r="E271" s="345">
        <f t="shared" si="23"/>
        <v>4556170080</v>
      </c>
      <c r="F271" s="81">
        <f t="shared" si="24"/>
        <v>7396.38</v>
      </c>
    </row>
    <row r="272" spans="1:6" x14ac:dyDescent="0.2">
      <c r="A272" s="334">
        <f t="shared" si="21"/>
        <v>39</v>
      </c>
      <c r="B272" s="502">
        <v>20110.650000000001</v>
      </c>
      <c r="C272" s="410">
        <v>1</v>
      </c>
      <c r="D272" s="335">
        <v>616000</v>
      </c>
      <c r="E272" s="345">
        <f t="shared" si="23"/>
        <v>12388160400</v>
      </c>
      <c r="F272" s="81">
        <f t="shared" si="24"/>
        <v>20110.650000000001</v>
      </c>
    </row>
    <row r="273" spans="1:6" x14ac:dyDescent="0.2">
      <c r="A273" s="334">
        <f t="shared" si="21"/>
        <v>40</v>
      </c>
      <c r="B273" s="502">
        <v>34346.129999999997</v>
      </c>
      <c r="C273" s="410">
        <v>1</v>
      </c>
      <c r="D273" s="335">
        <v>616000</v>
      </c>
      <c r="E273" s="345">
        <f t="shared" si="23"/>
        <v>21157216080</v>
      </c>
      <c r="F273" s="81">
        <f t="shared" si="24"/>
        <v>34346.129999999997</v>
      </c>
    </row>
    <row r="274" spans="1:6" x14ac:dyDescent="0.2">
      <c r="A274" s="334">
        <f t="shared" si="21"/>
        <v>41</v>
      </c>
      <c r="B274" s="502">
        <v>64468.91</v>
      </c>
      <c r="C274" s="410">
        <v>0.33300000000000002</v>
      </c>
      <c r="D274" s="335">
        <v>616000</v>
      </c>
      <c r="E274" s="345">
        <f t="shared" si="23"/>
        <v>13224378570.480001</v>
      </c>
      <c r="F274" s="81">
        <f t="shared" si="24"/>
        <v>21468.147030000004</v>
      </c>
    </row>
    <row r="275" spans="1:6" x14ac:dyDescent="0.2">
      <c r="A275" s="334">
        <f t="shared" si="21"/>
        <v>42</v>
      </c>
      <c r="B275" s="502">
        <v>24692.26</v>
      </c>
      <c r="C275" s="410">
        <v>1</v>
      </c>
      <c r="D275" s="335">
        <v>616000</v>
      </c>
      <c r="E275" s="345">
        <f t="shared" si="23"/>
        <v>15210432159.999998</v>
      </c>
      <c r="F275" s="81">
        <f t="shared" si="24"/>
        <v>24692.26</v>
      </c>
    </row>
    <row r="276" spans="1:6" x14ac:dyDescent="0.2">
      <c r="A276" s="334">
        <f t="shared" si="21"/>
        <v>43</v>
      </c>
      <c r="B276" s="502">
        <v>95329.57</v>
      </c>
      <c r="C276" s="410">
        <v>0.33339999999999997</v>
      </c>
      <c r="D276" s="335">
        <v>616000</v>
      </c>
      <c r="E276" s="345">
        <f t="shared" si="23"/>
        <v>19578253241.007999</v>
      </c>
      <c r="F276" s="81">
        <f t="shared" si="24"/>
        <v>31782.878637999998</v>
      </c>
    </row>
    <row r="277" spans="1:6" x14ac:dyDescent="0.2">
      <c r="A277" s="334">
        <f t="shared" si="21"/>
        <v>44</v>
      </c>
      <c r="B277" s="502">
        <v>59378.85</v>
      </c>
      <c r="C277" s="410">
        <v>1</v>
      </c>
      <c r="D277" s="335">
        <v>616000</v>
      </c>
      <c r="E277" s="345">
        <f t="shared" si="23"/>
        <v>36577371600</v>
      </c>
      <c r="F277" s="81">
        <f t="shared" si="24"/>
        <v>59378.85</v>
      </c>
    </row>
    <row r="278" spans="1:6" x14ac:dyDescent="0.2">
      <c r="A278" s="334">
        <f t="shared" si="21"/>
        <v>45</v>
      </c>
      <c r="B278" s="502">
        <v>175458.35</v>
      </c>
      <c r="C278" s="410">
        <v>1</v>
      </c>
      <c r="D278" s="335">
        <v>616000</v>
      </c>
      <c r="E278" s="345">
        <f t="shared" si="23"/>
        <v>108082343600</v>
      </c>
      <c r="F278" s="81">
        <f t="shared" si="24"/>
        <v>175458.35</v>
      </c>
    </row>
    <row r="279" spans="1:6" x14ac:dyDescent="0.2">
      <c r="A279" s="334">
        <f t="shared" si="21"/>
        <v>46</v>
      </c>
      <c r="B279" s="502">
        <v>200840.33</v>
      </c>
      <c r="C279" s="410">
        <v>1</v>
      </c>
      <c r="D279" s="335">
        <v>616000</v>
      </c>
      <c r="E279" s="345">
        <f t="shared" si="23"/>
        <v>123717643279.99998</v>
      </c>
      <c r="F279" s="81">
        <f t="shared" si="24"/>
        <v>200840.33</v>
      </c>
    </row>
    <row r="280" spans="1:6" x14ac:dyDescent="0.2">
      <c r="A280" s="334">
        <f t="shared" si="21"/>
        <v>47</v>
      </c>
      <c r="B280" s="502">
        <v>4191.5600000000004</v>
      </c>
      <c r="C280" s="410">
        <v>1</v>
      </c>
      <c r="D280" s="335">
        <v>616000</v>
      </c>
      <c r="E280" s="345">
        <f t="shared" si="23"/>
        <v>2582000960.0000005</v>
      </c>
      <c r="F280" s="81">
        <f t="shared" si="24"/>
        <v>4191.5600000000004</v>
      </c>
    </row>
    <row r="281" spans="1:6" x14ac:dyDescent="0.2">
      <c r="A281" s="334">
        <f t="shared" si="21"/>
        <v>48</v>
      </c>
      <c r="B281" s="502">
        <v>71127.89</v>
      </c>
      <c r="C281" s="410">
        <v>1</v>
      </c>
      <c r="D281" s="335">
        <v>616000</v>
      </c>
      <c r="E281" s="345">
        <f t="shared" si="23"/>
        <v>43814780240</v>
      </c>
      <c r="F281" s="81">
        <f t="shared" si="24"/>
        <v>71127.89</v>
      </c>
    </row>
    <row r="282" spans="1:6" x14ac:dyDescent="0.2">
      <c r="A282" s="334">
        <f t="shared" si="21"/>
        <v>49</v>
      </c>
      <c r="B282" s="502">
        <v>31890.92</v>
      </c>
      <c r="C282" s="410">
        <v>1</v>
      </c>
      <c r="D282" s="335">
        <v>616000</v>
      </c>
      <c r="E282" s="345">
        <f t="shared" si="23"/>
        <v>19644806720</v>
      </c>
      <c r="F282" s="81">
        <f t="shared" si="24"/>
        <v>31890.92</v>
      </c>
    </row>
    <row r="283" spans="1:6" x14ac:dyDescent="0.2">
      <c r="A283" s="334">
        <f t="shared" si="21"/>
        <v>50</v>
      </c>
      <c r="B283" s="502">
        <v>34064.79</v>
      </c>
      <c r="C283" s="410">
        <v>1</v>
      </c>
      <c r="D283" s="335">
        <v>616000</v>
      </c>
      <c r="E283" s="345">
        <f t="shared" si="23"/>
        <v>20983910640</v>
      </c>
      <c r="F283" s="81">
        <f t="shared" si="24"/>
        <v>34064.79</v>
      </c>
    </row>
    <row r="284" spans="1:6" x14ac:dyDescent="0.2">
      <c r="A284" s="334">
        <f t="shared" si="21"/>
        <v>51</v>
      </c>
      <c r="B284" s="502">
        <v>29436.13</v>
      </c>
      <c r="C284" s="410">
        <v>1</v>
      </c>
      <c r="D284" s="335">
        <v>616000</v>
      </c>
      <c r="E284" s="345">
        <f t="shared" si="23"/>
        <v>18132656080</v>
      </c>
      <c r="F284" s="81">
        <f t="shared" si="24"/>
        <v>29436.13</v>
      </c>
    </row>
    <row r="285" spans="1:6" x14ac:dyDescent="0.2">
      <c r="A285" s="334">
        <f t="shared" si="21"/>
        <v>52</v>
      </c>
      <c r="B285" s="502">
        <v>73540.89</v>
      </c>
      <c r="C285" s="410">
        <v>1</v>
      </c>
      <c r="D285" s="335">
        <v>616000</v>
      </c>
      <c r="E285" s="345">
        <f t="shared" si="23"/>
        <v>45301188240</v>
      </c>
      <c r="F285" s="81">
        <f t="shared" si="24"/>
        <v>73540.89</v>
      </c>
    </row>
    <row r="286" spans="1:6" x14ac:dyDescent="0.2">
      <c r="A286" s="334">
        <f t="shared" si="21"/>
        <v>53</v>
      </c>
      <c r="B286" s="502">
        <v>14215.75</v>
      </c>
      <c r="C286" s="410">
        <v>1</v>
      </c>
      <c r="D286" s="335">
        <v>616000</v>
      </c>
      <c r="E286" s="345">
        <f t="shared" si="23"/>
        <v>8756902000</v>
      </c>
      <c r="F286" s="81">
        <f t="shared" si="24"/>
        <v>14215.75</v>
      </c>
    </row>
    <row r="287" spans="1:6" x14ac:dyDescent="0.2">
      <c r="A287" s="334">
        <f t="shared" si="21"/>
        <v>54</v>
      </c>
      <c r="B287" s="502">
        <v>47155.79</v>
      </c>
      <c r="C287" s="410">
        <v>0.33300000000000002</v>
      </c>
      <c r="D287" s="335">
        <v>616000</v>
      </c>
      <c r="E287" s="345">
        <f t="shared" si="23"/>
        <v>9672972891.1200008</v>
      </c>
      <c r="F287" s="81">
        <f t="shared" si="24"/>
        <v>15702.878070000001</v>
      </c>
    </row>
    <row r="288" spans="1:6" x14ac:dyDescent="0.2">
      <c r="A288" s="334">
        <f t="shared" si="21"/>
        <v>55</v>
      </c>
      <c r="B288" s="502">
        <v>19389.77</v>
      </c>
      <c r="C288" s="410">
        <v>0.33300000000000002</v>
      </c>
      <c r="D288" s="335">
        <v>616000</v>
      </c>
      <c r="E288" s="345">
        <f t="shared" si="23"/>
        <v>3977384740.5599999</v>
      </c>
      <c r="F288" s="81">
        <f t="shared" si="24"/>
        <v>6456.7934100000002</v>
      </c>
    </row>
    <row r="289" spans="1:6" x14ac:dyDescent="0.2">
      <c r="A289" s="334">
        <f t="shared" si="21"/>
        <v>56</v>
      </c>
      <c r="B289" s="502">
        <v>37681.160000000003</v>
      </c>
      <c r="C289" s="410">
        <v>1</v>
      </c>
      <c r="D289" s="335">
        <v>616000</v>
      </c>
      <c r="E289" s="345">
        <f t="shared" si="23"/>
        <v>23211594560.000004</v>
      </c>
      <c r="F289" s="81">
        <f t="shared" si="24"/>
        <v>37681.160000000003</v>
      </c>
    </row>
    <row r="290" spans="1:6" x14ac:dyDescent="0.2">
      <c r="A290" s="334">
        <f t="shared" si="21"/>
        <v>57</v>
      </c>
      <c r="B290" s="502">
        <v>17543.86</v>
      </c>
      <c r="C290" s="410">
        <v>1</v>
      </c>
      <c r="D290" s="335">
        <v>616000</v>
      </c>
      <c r="E290" s="345">
        <f t="shared" si="23"/>
        <v>10807017760</v>
      </c>
      <c r="F290" s="81">
        <f t="shared" si="24"/>
        <v>17543.86</v>
      </c>
    </row>
    <row r="291" spans="1:6" x14ac:dyDescent="0.2">
      <c r="A291" s="334">
        <f t="shared" si="21"/>
        <v>58</v>
      </c>
      <c r="B291" s="502">
        <v>37516.870000000003</v>
      </c>
      <c r="C291" s="410">
        <v>1</v>
      </c>
      <c r="D291" s="335">
        <v>616000</v>
      </c>
      <c r="E291" s="345">
        <f t="shared" si="23"/>
        <v>23110391920</v>
      </c>
      <c r="F291" s="81">
        <f t="shared" si="24"/>
        <v>37516.870000000003</v>
      </c>
    </row>
    <row r="292" spans="1:6" x14ac:dyDescent="0.2">
      <c r="A292" s="334">
        <f t="shared" si="21"/>
        <v>59</v>
      </c>
      <c r="B292" s="502">
        <v>5115.7</v>
      </c>
      <c r="C292" s="410">
        <v>1</v>
      </c>
      <c r="D292" s="335">
        <v>616000</v>
      </c>
      <c r="E292" s="345">
        <f t="shared" si="23"/>
        <v>3151271200</v>
      </c>
      <c r="F292" s="81">
        <f t="shared" si="24"/>
        <v>5115.7</v>
      </c>
    </row>
    <row r="293" spans="1:6" x14ac:dyDescent="0.2">
      <c r="A293" s="334">
        <f t="shared" si="21"/>
        <v>60</v>
      </c>
      <c r="B293" s="502">
        <v>6240.88</v>
      </c>
      <c r="C293" s="410">
        <v>1</v>
      </c>
      <c r="D293" s="335">
        <v>616000</v>
      </c>
      <c r="E293" s="345">
        <f t="shared" si="23"/>
        <v>3844382080</v>
      </c>
      <c r="F293" s="81">
        <f t="shared" si="24"/>
        <v>6240.88</v>
      </c>
    </row>
    <row r="294" spans="1:6" x14ac:dyDescent="0.2">
      <c r="A294" s="334">
        <f t="shared" si="21"/>
        <v>61</v>
      </c>
      <c r="B294" s="502">
        <v>12841.76</v>
      </c>
      <c r="C294" s="410">
        <v>1</v>
      </c>
      <c r="D294" s="335">
        <v>616000</v>
      </c>
      <c r="E294" s="345">
        <f t="shared" si="23"/>
        <v>7910524160</v>
      </c>
      <c r="F294" s="81">
        <f t="shared" si="24"/>
        <v>12841.76</v>
      </c>
    </row>
    <row r="295" spans="1:6" x14ac:dyDescent="0.2">
      <c r="A295" s="334">
        <f t="shared" si="21"/>
        <v>62</v>
      </c>
      <c r="B295" s="502">
        <v>8599.61</v>
      </c>
      <c r="C295" s="410">
        <v>1</v>
      </c>
      <c r="D295" s="335">
        <v>616000</v>
      </c>
      <c r="E295" s="345">
        <f t="shared" si="23"/>
        <v>5297359760</v>
      </c>
      <c r="F295" s="81">
        <f t="shared" si="24"/>
        <v>8599.61</v>
      </c>
    </row>
    <row r="296" spans="1:6" x14ac:dyDescent="0.2">
      <c r="A296" s="334">
        <f t="shared" si="21"/>
        <v>63</v>
      </c>
      <c r="B296" s="502">
        <v>13820.81</v>
      </c>
      <c r="C296" s="410">
        <v>1</v>
      </c>
      <c r="D296" s="335">
        <v>616000</v>
      </c>
      <c r="E296" s="345">
        <f t="shared" si="23"/>
        <v>8513618960</v>
      </c>
      <c r="F296" s="81">
        <f t="shared" si="24"/>
        <v>13820.81</v>
      </c>
    </row>
    <row r="297" spans="1:6" x14ac:dyDescent="0.2">
      <c r="A297" s="334">
        <f t="shared" si="21"/>
        <v>64</v>
      </c>
      <c r="B297" s="502">
        <v>2645</v>
      </c>
      <c r="C297" s="410">
        <v>10</v>
      </c>
      <c r="D297" s="335">
        <v>616000</v>
      </c>
      <c r="E297" s="345">
        <f t="shared" si="23"/>
        <v>16293200000</v>
      </c>
      <c r="F297" s="81">
        <f t="shared" si="24"/>
        <v>26450</v>
      </c>
    </row>
    <row r="298" spans="1:6" x14ac:dyDescent="0.2">
      <c r="A298" s="334">
        <f t="shared" si="21"/>
        <v>65</v>
      </c>
      <c r="B298" s="502">
        <v>9854.2199999999993</v>
      </c>
      <c r="C298" s="410">
        <v>1</v>
      </c>
      <c r="D298" s="335">
        <v>616000</v>
      </c>
      <c r="E298" s="345">
        <f t="shared" si="23"/>
        <v>6070199520</v>
      </c>
      <c r="F298" s="81">
        <f t="shared" si="24"/>
        <v>9854.2199999999993</v>
      </c>
    </row>
    <row r="299" spans="1:6" x14ac:dyDescent="0.2">
      <c r="A299" s="334">
        <f t="shared" si="21"/>
        <v>66</v>
      </c>
      <c r="B299" s="502">
        <v>1489.33</v>
      </c>
      <c r="C299" s="410">
        <v>1</v>
      </c>
      <c r="D299" s="335">
        <v>616000</v>
      </c>
      <c r="E299" s="345">
        <f t="shared" si="23"/>
        <v>917427280</v>
      </c>
      <c r="F299" s="81">
        <f t="shared" si="24"/>
        <v>1489.33</v>
      </c>
    </row>
    <row r="300" spans="1:6" x14ac:dyDescent="0.2">
      <c r="A300" s="334">
        <f t="shared" ref="A300:A363" si="25">+A299+1</f>
        <v>67</v>
      </c>
      <c r="B300" s="502">
        <v>8267.61</v>
      </c>
      <c r="C300" s="410">
        <v>1</v>
      </c>
      <c r="D300" s="335">
        <v>616000</v>
      </c>
      <c r="E300" s="345">
        <f t="shared" si="23"/>
        <v>5092847760</v>
      </c>
      <c r="F300" s="81">
        <f t="shared" si="24"/>
        <v>8267.61</v>
      </c>
    </row>
    <row r="301" spans="1:6" x14ac:dyDescent="0.2">
      <c r="A301" s="334">
        <f t="shared" si="25"/>
        <v>68</v>
      </c>
      <c r="B301" s="502">
        <v>28889.45</v>
      </c>
      <c r="C301" s="410">
        <v>1</v>
      </c>
      <c r="D301" s="335">
        <v>616000</v>
      </c>
      <c r="E301" s="345">
        <f t="shared" si="23"/>
        <v>17795901200</v>
      </c>
      <c r="F301" s="81">
        <f t="shared" si="24"/>
        <v>28889.45</v>
      </c>
    </row>
    <row r="302" spans="1:6" x14ac:dyDescent="0.2">
      <c r="A302" s="334">
        <f t="shared" si="25"/>
        <v>69</v>
      </c>
      <c r="B302" s="502">
        <v>7789.83</v>
      </c>
      <c r="C302" s="410">
        <v>1</v>
      </c>
      <c r="D302" s="335">
        <v>616000</v>
      </c>
      <c r="E302" s="345">
        <f t="shared" si="23"/>
        <v>4798535280</v>
      </c>
      <c r="F302" s="81">
        <f t="shared" si="24"/>
        <v>7789.83</v>
      </c>
    </row>
    <row r="303" spans="1:6" x14ac:dyDescent="0.2">
      <c r="A303" s="334">
        <f t="shared" si="25"/>
        <v>70</v>
      </c>
      <c r="B303" s="502">
        <v>4196.34</v>
      </c>
      <c r="C303" s="410">
        <v>1</v>
      </c>
      <c r="D303" s="335">
        <v>616000</v>
      </c>
      <c r="E303" s="345">
        <f t="shared" si="23"/>
        <v>2584945440</v>
      </c>
      <c r="F303" s="81">
        <f t="shared" si="24"/>
        <v>4196.34</v>
      </c>
    </row>
    <row r="304" spans="1:6" x14ac:dyDescent="0.2">
      <c r="A304" s="334">
        <f t="shared" si="25"/>
        <v>71</v>
      </c>
      <c r="B304" s="502">
        <v>766.99</v>
      </c>
      <c r="C304" s="410">
        <v>1</v>
      </c>
      <c r="D304" s="335">
        <v>616000</v>
      </c>
      <c r="E304" s="345">
        <f t="shared" si="23"/>
        <v>472465840</v>
      </c>
      <c r="F304" s="81">
        <f t="shared" si="24"/>
        <v>766.99</v>
      </c>
    </row>
    <row r="305" spans="1:6" x14ac:dyDescent="0.2">
      <c r="A305" s="334">
        <f t="shared" si="25"/>
        <v>72</v>
      </c>
      <c r="B305" s="502">
        <v>8599.2000000000007</v>
      </c>
      <c r="C305" s="410">
        <v>1</v>
      </c>
      <c r="D305" s="335">
        <v>616000</v>
      </c>
      <c r="E305" s="345">
        <f t="shared" si="23"/>
        <v>5297107200</v>
      </c>
      <c r="F305" s="81">
        <f t="shared" si="24"/>
        <v>8599.2000000000007</v>
      </c>
    </row>
    <row r="306" spans="1:6" x14ac:dyDescent="0.2">
      <c r="A306" s="334">
        <f t="shared" si="25"/>
        <v>73</v>
      </c>
      <c r="B306" s="502">
        <v>13196.78</v>
      </c>
      <c r="C306" s="410">
        <v>1</v>
      </c>
      <c r="D306" s="335">
        <v>616000</v>
      </c>
      <c r="E306" s="345">
        <f t="shared" si="23"/>
        <v>8129216480</v>
      </c>
      <c r="F306" s="81">
        <f t="shared" si="24"/>
        <v>13196.78</v>
      </c>
    </row>
    <row r="307" spans="1:6" x14ac:dyDescent="0.2">
      <c r="A307" s="334">
        <f t="shared" si="25"/>
        <v>74</v>
      </c>
      <c r="B307" s="502">
        <v>613.41999999999996</v>
      </c>
      <c r="C307" s="410">
        <v>1</v>
      </c>
      <c r="D307" s="335">
        <v>616000</v>
      </c>
      <c r="E307" s="345">
        <f t="shared" si="23"/>
        <v>377866720</v>
      </c>
      <c r="F307" s="81">
        <f t="shared" si="24"/>
        <v>613.41999999999996</v>
      </c>
    </row>
    <row r="308" spans="1:6" x14ac:dyDescent="0.2">
      <c r="A308" s="334">
        <f t="shared" si="25"/>
        <v>75</v>
      </c>
      <c r="B308" s="502">
        <v>1180.83</v>
      </c>
      <c r="C308" s="410">
        <v>1</v>
      </c>
      <c r="D308" s="335">
        <v>616000</v>
      </c>
      <c r="E308" s="345">
        <f t="shared" si="23"/>
        <v>727391280</v>
      </c>
      <c r="F308" s="81">
        <f t="shared" si="24"/>
        <v>1180.83</v>
      </c>
    </row>
    <row r="309" spans="1:6" x14ac:dyDescent="0.2">
      <c r="A309" s="334">
        <f t="shared" si="25"/>
        <v>76</v>
      </c>
      <c r="B309" s="502">
        <v>2453.69</v>
      </c>
      <c r="C309" s="410">
        <v>1</v>
      </c>
      <c r="D309" s="335">
        <v>616000</v>
      </c>
      <c r="E309" s="345">
        <f t="shared" si="23"/>
        <v>1511473040</v>
      </c>
      <c r="F309" s="81">
        <f t="shared" si="24"/>
        <v>2453.69</v>
      </c>
    </row>
    <row r="310" spans="1:6" x14ac:dyDescent="0.2">
      <c r="A310" s="334">
        <f t="shared" si="25"/>
        <v>77</v>
      </c>
      <c r="B310" s="502">
        <v>16739.45</v>
      </c>
      <c r="C310" s="410">
        <v>1</v>
      </c>
      <c r="D310" s="335">
        <v>616000</v>
      </c>
      <c r="E310" s="345">
        <f t="shared" si="23"/>
        <v>10311501200</v>
      </c>
      <c r="F310" s="81">
        <f t="shared" si="24"/>
        <v>16739.45</v>
      </c>
    </row>
    <row r="311" spans="1:6" x14ac:dyDescent="0.2">
      <c r="A311" s="334">
        <f t="shared" si="25"/>
        <v>78</v>
      </c>
      <c r="B311" s="502">
        <v>5086.8599999999997</v>
      </c>
      <c r="C311" s="410">
        <v>1</v>
      </c>
      <c r="D311" s="335">
        <v>616000</v>
      </c>
      <c r="E311" s="345">
        <f t="shared" si="23"/>
        <v>3133505760</v>
      </c>
      <c r="F311" s="81">
        <f t="shared" si="24"/>
        <v>5086.8599999999997</v>
      </c>
    </row>
    <row r="312" spans="1:6" x14ac:dyDescent="0.2">
      <c r="A312" s="334">
        <f t="shared" si="25"/>
        <v>79</v>
      </c>
      <c r="B312" s="502">
        <v>54886.77</v>
      </c>
      <c r="C312" s="410">
        <v>0.5</v>
      </c>
      <c r="D312" s="335">
        <v>616000</v>
      </c>
      <c r="E312" s="345">
        <f t="shared" si="23"/>
        <v>16905125159.999998</v>
      </c>
      <c r="F312" s="81">
        <f t="shared" si="24"/>
        <v>27443.384999999998</v>
      </c>
    </row>
    <row r="313" spans="1:6" x14ac:dyDescent="0.2">
      <c r="A313" s="334">
        <f t="shared" si="25"/>
        <v>80</v>
      </c>
      <c r="B313" s="502">
        <v>11434.96</v>
      </c>
      <c r="C313" s="410">
        <v>1</v>
      </c>
      <c r="D313" s="335">
        <v>616000</v>
      </c>
      <c r="E313" s="345">
        <f t="shared" si="23"/>
        <v>7043935359.999999</v>
      </c>
      <c r="F313" s="81">
        <f t="shared" si="24"/>
        <v>11434.96</v>
      </c>
    </row>
    <row r="314" spans="1:6" x14ac:dyDescent="0.2">
      <c r="A314" s="334">
        <f t="shared" si="25"/>
        <v>81</v>
      </c>
      <c r="B314" s="502">
        <v>840.67</v>
      </c>
      <c r="C314" s="410">
        <v>1</v>
      </c>
      <c r="D314" s="335">
        <v>616000</v>
      </c>
      <c r="E314" s="345">
        <f t="shared" si="23"/>
        <v>517852720</v>
      </c>
      <c r="F314" s="81">
        <f t="shared" si="24"/>
        <v>840.67</v>
      </c>
    </row>
    <row r="315" spans="1:6" x14ac:dyDescent="0.2">
      <c r="A315" s="334">
        <f t="shared" si="25"/>
        <v>82</v>
      </c>
      <c r="B315" s="502">
        <v>5262.76</v>
      </c>
      <c r="C315" s="410">
        <v>1</v>
      </c>
      <c r="D315" s="335">
        <v>616000</v>
      </c>
      <c r="E315" s="345">
        <f t="shared" si="23"/>
        <v>3241860160</v>
      </c>
      <c r="F315" s="81">
        <f t="shared" si="24"/>
        <v>5262.76</v>
      </c>
    </row>
    <row r="316" spans="1:6" x14ac:dyDescent="0.2">
      <c r="A316" s="334">
        <f t="shared" si="25"/>
        <v>83</v>
      </c>
      <c r="B316" s="502">
        <v>810.67</v>
      </c>
      <c r="C316" s="410">
        <v>1</v>
      </c>
      <c r="D316" s="335">
        <v>616000</v>
      </c>
      <c r="E316" s="345">
        <f t="shared" si="23"/>
        <v>499372720</v>
      </c>
      <c r="F316" s="81">
        <f t="shared" si="24"/>
        <v>810.67</v>
      </c>
    </row>
    <row r="317" spans="1:6" x14ac:dyDescent="0.2">
      <c r="A317" s="334">
        <f t="shared" si="25"/>
        <v>84</v>
      </c>
      <c r="B317" s="502">
        <v>1309.04</v>
      </c>
      <c r="C317" s="410">
        <v>1</v>
      </c>
      <c r="D317" s="335">
        <v>616000</v>
      </c>
      <c r="E317" s="345">
        <f t="shared" si="23"/>
        <v>806368640</v>
      </c>
      <c r="F317" s="81">
        <f t="shared" si="24"/>
        <v>1309.04</v>
      </c>
    </row>
    <row r="318" spans="1:6" x14ac:dyDescent="0.2">
      <c r="A318" s="334">
        <f t="shared" si="25"/>
        <v>85</v>
      </c>
      <c r="B318" s="502">
        <v>12535.2</v>
      </c>
      <c r="C318" s="410">
        <v>1</v>
      </c>
      <c r="D318" s="335">
        <v>616000</v>
      </c>
      <c r="E318" s="345">
        <f t="shared" si="23"/>
        <v>7721683200</v>
      </c>
      <c r="F318" s="81">
        <f t="shared" si="24"/>
        <v>12535.2</v>
      </c>
    </row>
    <row r="319" spans="1:6" x14ac:dyDescent="0.2">
      <c r="A319" s="334">
        <f t="shared" si="25"/>
        <v>86</v>
      </c>
      <c r="B319" s="502">
        <v>575.15</v>
      </c>
      <c r="C319" s="410">
        <v>1</v>
      </c>
      <c r="D319" s="335">
        <v>616000</v>
      </c>
      <c r="E319" s="345">
        <f t="shared" si="23"/>
        <v>354292400</v>
      </c>
      <c r="F319" s="81">
        <f t="shared" si="24"/>
        <v>575.15</v>
      </c>
    </row>
    <row r="320" spans="1:6" x14ac:dyDescent="0.2">
      <c r="A320" s="334">
        <f t="shared" si="25"/>
        <v>87</v>
      </c>
      <c r="B320" s="502">
        <v>41021.74</v>
      </c>
      <c r="C320" s="410">
        <v>1</v>
      </c>
      <c r="D320" s="335">
        <v>616000</v>
      </c>
      <c r="E320" s="345">
        <f t="shared" si="23"/>
        <v>25269391840</v>
      </c>
      <c r="F320" s="81">
        <f t="shared" si="24"/>
        <v>41021.74</v>
      </c>
    </row>
    <row r="321" spans="1:6" x14ac:dyDescent="0.2">
      <c r="A321" s="334">
        <f t="shared" si="25"/>
        <v>88</v>
      </c>
      <c r="B321" s="502">
        <v>25937.99</v>
      </c>
      <c r="C321" s="410">
        <v>1</v>
      </c>
      <c r="D321" s="335">
        <v>616000</v>
      </c>
      <c r="E321" s="345">
        <f t="shared" ref="E321:E381" si="26">+B321*C321*D321</f>
        <v>15977801840.000002</v>
      </c>
      <c r="F321" s="81">
        <f t="shared" ref="F321:F380" si="27">+B321*C321</f>
        <v>25937.99</v>
      </c>
    </row>
    <row r="322" spans="1:6" x14ac:dyDescent="0.2">
      <c r="A322" s="334">
        <f t="shared" si="25"/>
        <v>89</v>
      </c>
      <c r="B322" s="502">
        <v>4025.94</v>
      </c>
      <c r="C322" s="410">
        <v>1</v>
      </c>
      <c r="D322" s="335">
        <v>616000</v>
      </c>
      <c r="E322" s="345">
        <f t="shared" si="26"/>
        <v>2479979040</v>
      </c>
      <c r="F322" s="81">
        <f t="shared" si="27"/>
        <v>4025.94</v>
      </c>
    </row>
    <row r="323" spans="1:6" x14ac:dyDescent="0.2">
      <c r="A323" s="334">
        <f t="shared" si="25"/>
        <v>90</v>
      </c>
      <c r="B323" s="502">
        <v>1149.28</v>
      </c>
      <c r="C323" s="410">
        <v>1</v>
      </c>
      <c r="D323" s="335">
        <v>616000</v>
      </c>
      <c r="E323" s="345">
        <f t="shared" si="26"/>
        <v>707956480</v>
      </c>
      <c r="F323" s="81">
        <f t="shared" si="27"/>
        <v>1149.28</v>
      </c>
    </row>
    <row r="324" spans="1:6" x14ac:dyDescent="0.2">
      <c r="A324" s="334">
        <f t="shared" si="25"/>
        <v>91</v>
      </c>
      <c r="B324" s="502">
        <v>2412.9499999999998</v>
      </c>
      <c r="C324" s="410">
        <v>1</v>
      </c>
      <c r="D324" s="335">
        <v>616000</v>
      </c>
      <c r="E324" s="345">
        <f t="shared" si="26"/>
        <v>1486377200</v>
      </c>
      <c r="F324" s="81">
        <f t="shared" si="27"/>
        <v>2412.9499999999998</v>
      </c>
    </row>
    <row r="325" spans="1:6" x14ac:dyDescent="0.2">
      <c r="A325" s="334">
        <f t="shared" si="25"/>
        <v>92</v>
      </c>
      <c r="B325" s="502">
        <v>2809.99</v>
      </c>
      <c r="C325" s="410">
        <v>1</v>
      </c>
      <c r="D325" s="335">
        <v>616000</v>
      </c>
      <c r="E325" s="345">
        <f t="shared" si="26"/>
        <v>1730953839.9999998</v>
      </c>
      <c r="F325" s="81">
        <f t="shared" si="27"/>
        <v>2809.99</v>
      </c>
    </row>
    <row r="326" spans="1:6" x14ac:dyDescent="0.2">
      <c r="A326" s="334">
        <f t="shared" si="25"/>
        <v>93</v>
      </c>
      <c r="B326" s="502">
        <v>35547.81</v>
      </c>
      <c r="C326" s="410">
        <v>1</v>
      </c>
      <c r="D326" s="335">
        <v>616000</v>
      </c>
      <c r="E326" s="345">
        <f t="shared" si="26"/>
        <v>21897450960</v>
      </c>
      <c r="F326" s="81">
        <f t="shared" si="27"/>
        <v>35547.81</v>
      </c>
    </row>
    <row r="327" spans="1:6" x14ac:dyDescent="0.2">
      <c r="A327" s="334">
        <f t="shared" si="25"/>
        <v>94</v>
      </c>
      <c r="B327" s="502">
        <v>13264.13</v>
      </c>
      <c r="C327" s="410">
        <v>0.8</v>
      </c>
      <c r="D327" s="335">
        <v>616000</v>
      </c>
      <c r="E327" s="345">
        <f t="shared" si="26"/>
        <v>6536563264</v>
      </c>
      <c r="F327" s="81">
        <f t="shared" si="27"/>
        <v>10611.304</v>
      </c>
    </row>
    <row r="328" spans="1:6" x14ac:dyDescent="0.2">
      <c r="A328" s="334">
        <f t="shared" si="25"/>
        <v>95</v>
      </c>
      <c r="B328" s="502">
        <v>2353.15</v>
      </c>
      <c r="C328" s="410">
        <v>1</v>
      </c>
      <c r="D328" s="335">
        <v>616000</v>
      </c>
      <c r="E328" s="345">
        <f t="shared" si="26"/>
        <v>1449540400</v>
      </c>
      <c r="F328" s="81">
        <f t="shared" si="27"/>
        <v>2353.15</v>
      </c>
    </row>
    <row r="329" spans="1:6" x14ac:dyDescent="0.2">
      <c r="A329" s="334">
        <f t="shared" si="25"/>
        <v>96</v>
      </c>
      <c r="B329" s="502">
        <v>640.01</v>
      </c>
      <c r="C329" s="410">
        <v>1</v>
      </c>
      <c r="D329" s="335">
        <v>616000</v>
      </c>
      <c r="E329" s="345">
        <f t="shared" si="26"/>
        <v>394246160</v>
      </c>
      <c r="F329" s="81">
        <f t="shared" si="27"/>
        <v>640.01</v>
      </c>
    </row>
    <row r="330" spans="1:6" x14ac:dyDescent="0.2">
      <c r="A330" s="334">
        <f t="shared" si="25"/>
        <v>97</v>
      </c>
      <c r="B330" s="502">
        <v>8083.92</v>
      </c>
      <c r="C330" s="410">
        <v>1</v>
      </c>
      <c r="D330" s="335">
        <v>616000</v>
      </c>
      <c r="E330" s="345">
        <f t="shared" si="26"/>
        <v>4979694720</v>
      </c>
      <c r="F330" s="81">
        <f t="shared" si="27"/>
        <v>8083.92</v>
      </c>
    </row>
    <row r="331" spans="1:6" x14ac:dyDescent="0.2">
      <c r="A331" s="334">
        <f t="shared" si="25"/>
        <v>98</v>
      </c>
      <c r="B331" s="502">
        <v>78901.72</v>
      </c>
      <c r="C331" s="410">
        <v>1</v>
      </c>
      <c r="D331" s="335">
        <v>616000</v>
      </c>
      <c r="E331" s="345">
        <f t="shared" si="26"/>
        <v>48603459520</v>
      </c>
      <c r="F331" s="81">
        <f t="shared" si="27"/>
        <v>78901.72</v>
      </c>
    </row>
    <row r="332" spans="1:6" x14ac:dyDescent="0.2">
      <c r="A332" s="334">
        <f t="shared" si="25"/>
        <v>99</v>
      </c>
      <c r="B332" s="502">
        <v>23300.97</v>
      </c>
      <c r="C332" s="410">
        <v>1</v>
      </c>
      <c r="D332" s="335">
        <v>616000</v>
      </c>
      <c r="E332" s="345">
        <f t="shared" si="26"/>
        <v>14353397520</v>
      </c>
      <c r="F332" s="81">
        <f t="shared" si="27"/>
        <v>23300.97</v>
      </c>
    </row>
    <row r="333" spans="1:6" x14ac:dyDescent="0.2">
      <c r="A333" s="334">
        <f t="shared" si="25"/>
        <v>100</v>
      </c>
      <c r="B333" s="502">
        <v>6148.87</v>
      </c>
      <c r="C333" s="410">
        <v>1</v>
      </c>
      <c r="D333" s="335">
        <v>616000</v>
      </c>
      <c r="E333" s="345">
        <f t="shared" si="26"/>
        <v>3787703920</v>
      </c>
      <c r="F333" s="81">
        <f t="shared" si="27"/>
        <v>6148.87</v>
      </c>
    </row>
    <row r="334" spans="1:6" x14ac:dyDescent="0.2">
      <c r="A334" s="334">
        <f t="shared" si="25"/>
        <v>101</v>
      </c>
      <c r="B334" s="502">
        <v>18059.55</v>
      </c>
      <c r="C334" s="410">
        <v>1</v>
      </c>
      <c r="D334" s="335">
        <v>616000</v>
      </c>
      <c r="E334" s="345">
        <f t="shared" si="26"/>
        <v>11124682800</v>
      </c>
      <c r="F334" s="81">
        <f t="shared" si="27"/>
        <v>18059.55</v>
      </c>
    </row>
    <row r="335" spans="1:6" x14ac:dyDescent="0.2">
      <c r="A335" s="334">
        <f t="shared" si="25"/>
        <v>102</v>
      </c>
      <c r="B335" s="502">
        <v>6155.39</v>
      </c>
      <c r="C335" s="410">
        <v>1</v>
      </c>
      <c r="D335" s="335">
        <v>616000</v>
      </c>
      <c r="E335" s="345">
        <f t="shared" si="26"/>
        <v>3791720240</v>
      </c>
      <c r="F335" s="81">
        <f t="shared" si="27"/>
        <v>6155.39</v>
      </c>
    </row>
    <row r="336" spans="1:6" x14ac:dyDescent="0.2">
      <c r="A336" s="334">
        <f t="shared" si="25"/>
        <v>103</v>
      </c>
      <c r="B336" s="502">
        <v>6708.9</v>
      </c>
      <c r="C336" s="410">
        <v>1</v>
      </c>
      <c r="D336" s="335">
        <v>616000</v>
      </c>
      <c r="E336" s="345">
        <f t="shared" si="26"/>
        <v>4132682400</v>
      </c>
      <c r="F336" s="81">
        <f t="shared" si="27"/>
        <v>6708.9</v>
      </c>
    </row>
    <row r="337" spans="1:6" x14ac:dyDescent="0.2">
      <c r="A337" s="334">
        <f t="shared" si="25"/>
        <v>104</v>
      </c>
      <c r="B337" s="502">
        <v>120.48</v>
      </c>
      <c r="C337" s="410">
        <v>1</v>
      </c>
      <c r="D337" s="335">
        <v>616000</v>
      </c>
      <c r="E337" s="345">
        <f t="shared" si="26"/>
        <v>74215680</v>
      </c>
      <c r="F337" s="81">
        <f t="shared" si="27"/>
        <v>120.48</v>
      </c>
    </row>
    <row r="338" spans="1:6" x14ac:dyDescent="0.2">
      <c r="A338" s="334">
        <f t="shared" si="25"/>
        <v>105</v>
      </c>
      <c r="B338" s="502">
        <v>36258.28</v>
      </c>
      <c r="C338" s="410">
        <v>1</v>
      </c>
      <c r="D338" s="335">
        <v>616000</v>
      </c>
      <c r="E338" s="345">
        <f t="shared" si="26"/>
        <v>22335100480</v>
      </c>
      <c r="F338" s="81">
        <f t="shared" si="27"/>
        <v>36258.28</v>
      </c>
    </row>
    <row r="339" spans="1:6" x14ac:dyDescent="0.2">
      <c r="A339" s="334">
        <f t="shared" si="25"/>
        <v>106</v>
      </c>
      <c r="B339" s="502">
        <v>53195.14</v>
      </c>
      <c r="C339" s="410">
        <v>0.83109999999999995</v>
      </c>
      <c r="D339" s="335">
        <v>616000</v>
      </c>
      <c r="E339" s="345">
        <f t="shared" si="26"/>
        <v>27233656206.063995</v>
      </c>
      <c r="F339" s="81">
        <f t="shared" si="27"/>
        <v>44210.480853999994</v>
      </c>
    </row>
    <row r="340" spans="1:6" x14ac:dyDescent="0.2">
      <c r="A340" s="334">
        <f t="shared" si="25"/>
        <v>107</v>
      </c>
      <c r="B340" s="502">
        <v>12362.94</v>
      </c>
      <c r="C340" s="410">
        <v>0.94</v>
      </c>
      <c r="D340" s="335">
        <v>616000</v>
      </c>
      <c r="E340" s="345">
        <f t="shared" si="26"/>
        <v>7158636777.6000004</v>
      </c>
      <c r="F340" s="81">
        <f t="shared" si="27"/>
        <v>11621.1636</v>
      </c>
    </row>
    <row r="341" spans="1:6" x14ac:dyDescent="0.2">
      <c r="A341" s="334">
        <f t="shared" si="25"/>
        <v>108</v>
      </c>
      <c r="B341" s="502">
        <v>33550.410000000003</v>
      </c>
      <c r="C341" s="410">
        <v>0.5</v>
      </c>
      <c r="D341" s="335">
        <v>616000</v>
      </c>
      <c r="E341" s="345">
        <f t="shared" si="26"/>
        <v>10333526280.000002</v>
      </c>
      <c r="F341" s="81">
        <f t="shared" si="27"/>
        <v>16775.205000000002</v>
      </c>
    </row>
    <row r="342" spans="1:6" x14ac:dyDescent="0.2">
      <c r="A342" s="334">
        <f t="shared" si="25"/>
        <v>109</v>
      </c>
      <c r="B342" s="502">
        <v>15979.02</v>
      </c>
      <c r="C342" s="410">
        <v>0.42499999999999999</v>
      </c>
      <c r="D342" s="335">
        <v>616000</v>
      </c>
      <c r="E342" s="345">
        <f t="shared" si="26"/>
        <v>4183307436</v>
      </c>
      <c r="F342" s="81">
        <f t="shared" si="27"/>
        <v>6791.0834999999997</v>
      </c>
    </row>
    <row r="343" spans="1:6" x14ac:dyDescent="0.2">
      <c r="A343" s="334">
        <f t="shared" si="25"/>
        <v>110</v>
      </c>
      <c r="B343" s="502">
        <v>33294.620000000003</v>
      </c>
      <c r="C343" s="410">
        <v>0.96</v>
      </c>
      <c r="D343" s="335">
        <v>616000</v>
      </c>
      <c r="E343" s="345">
        <f t="shared" si="26"/>
        <v>19689106483.200001</v>
      </c>
      <c r="F343" s="81">
        <f t="shared" si="27"/>
        <v>31962.835200000001</v>
      </c>
    </row>
    <row r="344" spans="1:6" x14ac:dyDescent="0.2">
      <c r="A344" s="334">
        <f t="shared" si="25"/>
        <v>111</v>
      </c>
      <c r="B344" s="502">
        <v>13806.14</v>
      </c>
      <c r="C344" s="410">
        <v>1</v>
      </c>
      <c r="D344" s="335">
        <v>616000</v>
      </c>
      <c r="E344" s="345">
        <f t="shared" si="26"/>
        <v>8504582240</v>
      </c>
      <c r="F344" s="81">
        <f t="shared" si="27"/>
        <v>13806.14</v>
      </c>
    </row>
    <row r="345" spans="1:6" x14ac:dyDescent="0.2">
      <c r="A345" s="334">
        <f t="shared" si="25"/>
        <v>112</v>
      </c>
      <c r="B345" s="502">
        <v>7312.6</v>
      </c>
      <c r="C345" s="410">
        <v>1</v>
      </c>
      <c r="D345" s="335">
        <v>616000</v>
      </c>
      <c r="E345" s="345">
        <f t="shared" si="26"/>
        <v>4504561600</v>
      </c>
      <c r="F345" s="81">
        <f t="shared" si="27"/>
        <v>7312.6</v>
      </c>
    </row>
    <row r="346" spans="1:6" x14ac:dyDescent="0.2">
      <c r="A346" s="334">
        <f t="shared" si="25"/>
        <v>113</v>
      </c>
      <c r="B346" s="502">
        <v>3167.79</v>
      </c>
      <c r="C346" s="410">
        <v>1</v>
      </c>
      <c r="D346" s="335">
        <v>616000</v>
      </c>
      <c r="E346" s="345">
        <f t="shared" si="26"/>
        <v>1951358640</v>
      </c>
      <c r="F346" s="81">
        <f t="shared" si="27"/>
        <v>3167.79</v>
      </c>
    </row>
    <row r="347" spans="1:6" x14ac:dyDescent="0.2">
      <c r="A347" s="334">
        <f t="shared" si="25"/>
        <v>114</v>
      </c>
      <c r="B347" s="502">
        <v>4667.84</v>
      </c>
      <c r="C347" s="410">
        <v>1</v>
      </c>
      <c r="D347" s="335">
        <v>616000</v>
      </c>
      <c r="E347" s="345">
        <f t="shared" si="26"/>
        <v>2875389440</v>
      </c>
      <c r="F347" s="81">
        <f t="shared" si="27"/>
        <v>4667.84</v>
      </c>
    </row>
    <row r="348" spans="1:6" x14ac:dyDescent="0.2">
      <c r="A348" s="334">
        <f t="shared" si="25"/>
        <v>115</v>
      </c>
      <c r="B348" s="502">
        <v>128188.91</v>
      </c>
      <c r="C348" s="410">
        <v>1</v>
      </c>
      <c r="D348" s="335">
        <v>616000</v>
      </c>
      <c r="E348" s="345">
        <f t="shared" si="26"/>
        <v>78964368560</v>
      </c>
      <c r="F348" s="81">
        <f t="shared" si="27"/>
        <v>128188.91</v>
      </c>
    </row>
    <row r="349" spans="1:6" x14ac:dyDescent="0.2">
      <c r="A349" s="334">
        <f t="shared" si="25"/>
        <v>116</v>
      </c>
      <c r="B349" s="502">
        <v>18232.91</v>
      </c>
      <c r="C349" s="410">
        <v>1</v>
      </c>
      <c r="D349" s="335">
        <v>616000</v>
      </c>
      <c r="E349" s="345">
        <f t="shared" si="26"/>
        <v>11231472560</v>
      </c>
      <c r="F349" s="81">
        <f t="shared" si="27"/>
        <v>18232.91</v>
      </c>
    </row>
    <row r="350" spans="1:6" x14ac:dyDescent="0.2">
      <c r="A350" s="334">
        <f t="shared" si="25"/>
        <v>117</v>
      </c>
      <c r="B350" s="502">
        <v>4029.13</v>
      </c>
      <c r="C350" s="410">
        <v>10.029999999999999</v>
      </c>
      <c r="D350" s="335">
        <v>616000</v>
      </c>
      <c r="E350" s="345">
        <f t="shared" si="26"/>
        <v>24893899122.400002</v>
      </c>
      <c r="F350" s="81">
        <f t="shared" si="27"/>
        <v>40412.173900000002</v>
      </c>
    </row>
    <row r="351" spans="1:6" x14ac:dyDescent="0.2">
      <c r="A351" s="334">
        <f t="shared" si="25"/>
        <v>118</v>
      </c>
      <c r="B351" s="502">
        <v>2761.16</v>
      </c>
      <c r="C351" s="410">
        <v>1</v>
      </c>
      <c r="D351" s="335">
        <v>616000</v>
      </c>
      <c r="E351" s="345">
        <f t="shared" si="26"/>
        <v>1700874560</v>
      </c>
      <c r="F351" s="81">
        <f t="shared" si="27"/>
        <v>2761.16</v>
      </c>
    </row>
    <row r="352" spans="1:6" x14ac:dyDescent="0.2">
      <c r="A352" s="334">
        <f t="shared" si="25"/>
        <v>119</v>
      </c>
      <c r="B352" s="502">
        <v>10689.64</v>
      </c>
      <c r="C352" s="410">
        <v>1</v>
      </c>
      <c r="D352" s="335">
        <v>616000</v>
      </c>
      <c r="E352" s="345">
        <f t="shared" si="26"/>
        <v>6584818240</v>
      </c>
      <c r="F352" s="81">
        <f t="shared" si="27"/>
        <v>10689.64</v>
      </c>
    </row>
    <row r="353" spans="1:6" x14ac:dyDescent="0.2">
      <c r="A353" s="334">
        <f t="shared" si="25"/>
        <v>120</v>
      </c>
      <c r="B353" s="502">
        <v>891.57</v>
      </c>
      <c r="C353" s="410">
        <v>1</v>
      </c>
      <c r="D353" s="335">
        <v>616000</v>
      </c>
      <c r="E353" s="345">
        <f t="shared" si="26"/>
        <v>549207120</v>
      </c>
      <c r="F353" s="81">
        <f t="shared" si="27"/>
        <v>891.57</v>
      </c>
    </row>
    <row r="354" spans="1:6" x14ac:dyDescent="0.2">
      <c r="A354" s="334">
        <f t="shared" si="25"/>
        <v>121</v>
      </c>
      <c r="B354" s="502">
        <v>4499.5200000000004</v>
      </c>
      <c r="C354" s="410">
        <v>1</v>
      </c>
      <c r="D354" s="335">
        <v>616000</v>
      </c>
      <c r="E354" s="345">
        <f t="shared" si="26"/>
        <v>2771704320.0000005</v>
      </c>
      <c r="F354" s="81">
        <f t="shared" si="27"/>
        <v>4499.5200000000004</v>
      </c>
    </row>
    <row r="355" spans="1:6" x14ac:dyDescent="0.2">
      <c r="A355" s="334">
        <f t="shared" si="25"/>
        <v>122</v>
      </c>
      <c r="B355" s="502">
        <v>444110.61</v>
      </c>
      <c r="C355" s="410">
        <v>0.25</v>
      </c>
      <c r="D355" s="335">
        <v>616000</v>
      </c>
      <c r="E355" s="345">
        <f t="shared" si="26"/>
        <v>68393033940</v>
      </c>
      <c r="F355" s="81">
        <f t="shared" si="27"/>
        <v>111027.6525</v>
      </c>
    </row>
    <row r="356" spans="1:6" x14ac:dyDescent="0.2">
      <c r="A356" s="334">
        <f t="shared" si="25"/>
        <v>123</v>
      </c>
      <c r="B356" s="502">
        <v>1260.1500000000001</v>
      </c>
      <c r="C356" s="410">
        <v>1</v>
      </c>
      <c r="D356" s="335">
        <v>616000</v>
      </c>
      <c r="E356" s="345">
        <f t="shared" si="26"/>
        <v>776252400</v>
      </c>
      <c r="F356" s="81">
        <f t="shared" si="27"/>
        <v>1260.1500000000001</v>
      </c>
    </row>
    <row r="357" spans="1:6" x14ac:dyDescent="0.2">
      <c r="A357" s="334">
        <f t="shared" si="25"/>
        <v>124</v>
      </c>
      <c r="B357" s="502">
        <v>46095.35</v>
      </c>
      <c r="C357" s="410">
        <v>0.5</v>
      </c>
      <c r="D357" s="335">
        <v>616000</v>
      </c>
      <c r="E357" s="345">
        <f t="shared" si="26"/>
        <v>14197367800</v>
      </c>
      <c r="F357" s="81">
        <f t="shared" si="27"/>
        <v>23047.674999999999</v>
      </c>
    </row>
    <row r="358" spans="1:6" x14ac:dyDescent="0.2">
      <c r="A358" s="334">
        <f t="shared" si="25"/>
        <v>125</v>
      </c>
      <c r="B358" s="502">
        <v>22717.360000000001</v>
      </c>
      <c r="C358" s="410">
        <v>1</v>
      </c>
      <c r="D358" s="335">
        <v>616000</v>
      </c>
      <c r="E358" s="345">
        <f t="shared" si="26"/>
        <v>13993893760</v>
      </c>
      <c r="F358" s="81">
        <f t="shared" si="27"/>
        <v>22717.360000000001</v>
      </c>
    </row>
    <row r="359" spans="1:6" x14ac:dyDescent="0.2">
      <c r="A359" s="334">
        <f t="shared" si="25"/>
        <v>126</v>
      </c>
      <c r="B359" s="502">
        <v>9079.41</v>
      </c>
      <c r="C359" s="410">
        <v>1</v>
      </c>
      <c r="D359" s="335">
        <v>616000</v>
      </c>
      <c r="E359" s="345">
        <f t="shared" si="26"/>
        <v>5592916560</v>
      </c>
      <c r="F359" s="81">
        <f t="shared" si="27"/>
        <v>9079.41</v>
      </c>
    </row>
    <row r="360" spans="1:6" x14ac:dyDescent="0.2">
      <c r="A360" s="334">
        <f t="shared" si="25"/>
        <v>127</v>
      </c>
      <c r="B360" s="502">
        <v>87842.86</v>
      </c>
      <c r="C360" s="410">
        <v>1</v>
      </c>
      <c r="D360" s="335">
        <v>616000</v>
      </c>
      <c r="E360" s="345">
        <f t="shared" si="26"/>
        <v>54111201760</v>
      </c>
      <c r="F360" s="81">
        <f t="shared" si="27"/>
        <v>87842.86</v>
      </c>
    </row>
    <row r="361" spans="1:6" x14ac:dyDescent="0.2">
      <c r="A361" s="334">
        <f t="shared" si="25"/>
        <v>128</v>
      </c>
      <c r="B361" s="502">
        <v>120766.77</v>
      </c>
      <c r="C361" s="410">
        <v>0.5</v>
      </c>
      <c r="D361" s="335">
        <v>616000</v>
      </c>
      <c r="E361" s="345">
        <f t="shared" si="26"/>
        <v>37196165160</v>
      </c>
      <c r="F361" s="81">
        <f t="shared" si="27"/>
        <v>60383.385000000002</v>
      </c>
    </row>
    <row r="362" spans="1:6" x14ac:dyDescent="0.2">
      <c r="A362" s="334">
        <f t="shared" si="25"/>
        <v>129</v>
      </c>
      <c r="B362" s="502">
        <v>46316.21</v>
      </c>
      <c r="C362" s="410">
        <v>1</v>
      </c>
      <c r="D362" s="335">
        <v>616000</v>
      </c>
      <c r="E362" s="345">
        <f t="shared" si="26"/>
        <v>28530785360</v>
      </c>
      <c r="F362" s="81">
        <f t="shared" si="27"/>
        <v>46316.21</v>
      </c>
    </row>
    <row r="363" spans="1:6" x14ac:dyDescent="0.2">
      <c r="A363" s="334">
        <f t="shared" si="25"/>
        <v>130</v>
      </c>
      <c r="B363" s="502">
        <v>238807.5</v>
      </c>
      <c r="C363" s="410">
        <v>1</v>
      </c>
      <c r="D363" s="335">
        <v>616000</v>
      </c>
      <c r="E363" s="345">
        <f t="shared" si="26"/>
        <v>147105420000</v>
      </c>
      <c r="F363" s="81">
        <f t="shared" si="27"/>
        <v>238807.5</v>
      </c>
    </row>
    <row r="364" spans="1:6" x14ac:dyDescent="0.2">
      <c r="A364" s="334">
        <f t="shared" ref="A364:A380" si="28">+A363+1</f>
        <v>131</v>
      </c>
      <c r="B364" s="502">
        <v>7504.9</v>
      </c>
      <c r="C364" s="410">
        <v>1</v>
      </c>
      <c r="D364" s="335">
        <v>616000</v>
      </c>
      <c r="E364" s="345">
        <f t="shared" si="26"/>
        <v>4623018400</v>
      </c>
      <c r="F364" s="81">
        <f t="shared" si="27"/>
        <v>7504.9</v>
      </c>
    </row>
    <row r="365" spans="1:6" x14ac:dyDescent="0.2">
      <c r="A365" s="334">
        <f t="shared" si="28"/>
        <v>132</v>
      </c>
      <c r="B365" s="502">
        <v>14505.23</v>
      </c>
      <c r="C365" s="410">
        <v>1</v>
      </c>
      <c r="D365" s="335">
        <v>616000</v>
      </c>
      <c r="E365" s="345">
        <f t="shared" si="26"/>
        <v>8935221680</v>
      </c>
      <c r="F365" s="81">
        <f t="shared" si="27"/>
        <v>14505.23</v>
      </c>
    </row>
    <row r="366" spans="1:6" x14ac:dyDescent="0.2">
      <c r="A366" s="334">
        <f t="shared" si="28"/>
        <v>133</v>
      </c>
      <c r="B366" s="502">
        <v>1608.99</v>
      </c>
      <c r="C366" s="410">
        <v>1</v>
      </c>
      <c r="D366" s="335">
        <v>616000</v>
      </c>
      <c r="E366" s="345">
        <f t="shared" si="26"/>
        <v>991137840</v>
      </c>
      <c r="F366" s="81">
        <f t="shared" si="27"/>
        <v>1608.99</v>
      </c>
    </row>
    <row r="367" spans="1:6" x14ac:dyDescent="0.2">
      <c r="A367" s="334">
        <f t="shared" si="28"/>
        <v>134</v>
      </c>
      <c r="B367" s="502">
        <v>23934.880000000001</v>
      </c>
      <c r="C367" s="410">
        <v>1</v>
      </c>
      <c r="D367" s="335">
        <v>616000</v>
      </c>
      <c r="E367" s="345">
        <f t="shared" si="26"/>
        <v>14743886080</v>
      </c>
      <c r="F367" s="81">
        <f t="shared" si="27"/>
        <v>23934.880000000001</v>
      </c>
    </row>
    <row r="368" spans="1:6" x14ac:dyDescent="0.2">
      <c r="A368" s="334">
        <f t="shared" si="28"/>
        <v>135</v>
      </c>
      <c r="B368" s="502">
        <v>29255.88</v>
      </c>
      <c r="C368" s="410">
        <v>0.6</v>
      </c>
      <c r="D368" s="335">
        <v>616000</v>
      </c>
      <c r="E368" s="345">
        <f t="shared" si="26"/>
        <v>10812973247.999998</v>
      </c>
      <c r="F368" s="81">
        <f t="shared" si="27"/>
        <v>17553.527999999998</v>
      </c>
    </row>
    <row r="369" spans="1:6" x14ac:dyDescent="0.2">
      <c r="A369" s="334">
        <f t="shared" si="28"/>
        <v>136</v>
      </c>
      <c r="B369" s="502">
        <v>32513.51</v>
      </c>
      <c r="C369" s="410">
        <v>0.24790000000000001</v>
      </c>
      <c r="D369" s="335">
        <v>616000</v>
      </c>
      <c r="E369" s="345">
        <f t="shared" si="26"/>
        <v>4965021063.4639997</v>
      </c>
      <c r="F369" s="81">
        <f t="shared" si="27"/>
        <v>8060.0991290000002</v>
      </c>
    </row>
    <row r="370" spans="1:6" x14ac:dyDescent="0.2">
      <c r="A370" s="334">
        <f t="shared" si="28"/>
        <v>137</v>
      </c>
      <c r="B370" s="502">
        <v>160160.26</v>
      </c>
      <c r="C370" s="410">
        <v>1</v>
      </c>
      <c r="D370" s="335">
        <v>616000</v>
      </c>
      <c r="E370" s="345">
        <f t="shared" si="26"/>
        <v>98658720160</v>
      </c>
      <c r="F370" s="81">
        <f t="shared" si="27"/>
        <v>160160.26</v>
      </c>
    </row>
    <row r="371" spans="1:6" x14ac:dyDescent="0.2">
      <c r="A371" s="334">
        <f t="shared" si="28"/>
        <v>138</v>
      </c>
      <c r="B371" s="502">
        <v>3905.51</v>
      </c>
      <c r="C371" s="410">
        <v>1</v>
      </c>
      <c r="D371" s="335">
        <v>616000</v>
      </c>
      <c r="E371" s="345">
        <f t="shared" si="26"/>
        <v>2405794160</v>
      </c>
      <c r="F371" s="81">
        <f t="shared" si="27"/>
        <v>3905.51</v>
      </c>
    </row>
    <row r="372" spans="1:6" x14ac:dyDescent="0.2">
      <c r="A372" s="334">
        <f t="shared" si="28"/>
        <v>139</v>
      </c>
      <c r="B372" s="502">
        <v>48018.19</v>
      </c>
      <c r="C372" s="410">
        <v>1</v>
      </c>
      <c r="D372" s="335">
        <v>616000</v>
      </c>
      <c r="E372" s="345">
        <f t="shared" si="26"/>
        <v>29579205040</v>
      </c>
      <c r="F372" s="81">
        <f t="shared" si="27"/>
        <v>48018.19</v>
      </c>
    </row>
    <row r="373" spans="1:6" x14ac:dyDescent="0.2">
      <c r="A373" s="334">
        <f t="shared" si="28"/>
        <v>140</v>
      </c>
      <c r="B373" s="502">
        <v>74449.2</v>
      </c>
      <c r="C373" s="410">
        <v>1</v>
      </c>
      <c r="D373" s="335">
        <v>616000</v>
      </c>
      <c r="E373" s="345">
        <f t="shared" si="26"/>
        <v>45860707200</v>
      </c>
      <c r="F373" s="81">
        <f t="shared" si="27"/>
        <v>74449.2</v>
      </c>
    </row>
    <row r="374" spans="1:6" x14ac:dyDescent="0.2">
      <c r="A374" s="334">
        <f t="shared" si="28"/>
        <v>141</v>
      </c>
      <c r="B374" s="502">
        <v>132965.51999999999</v>
      </c>
      <c r="C374" s="410">
        <v>1</v>
      </c>
      <c r="D374" s="335">
        <v>616000</v>
      </c>
      <c r="E374" s="345">
        <f t="shared" si="26"/>
        <v>81906760320</v>
      </c>
      <c r="F374" s="81">
        <f t="shared" si="27"/>
        <v>132965.51999999999</v>
      </c>
    </row>
    <row r="375" spans="1:6" x14ac:dyDescent="0.2">
      <c r="A375" s="334">
        <f t="shared" si="28"/>
        <v>142</v>
      </c>
      <c r="B375" s="502">
        <v>12176.46</v>
      </c>
      <c r="C375" s="410">
        <v>1</v>
      </c>
      <c r="D375" s="335">
        <v>616000</v>
      </c>
      <c r="E375" s="345">
        <f t="shared" si="26"/>
        <v>7500699359.999999</v>
      </c>
      <c r="F375" s="81">
        <f t="shared" si="27"/>
        <v>12176.46</v>
      </c>
    </row>
    <row r="376" spans="1:6" x14ac:dyDescent="0.2">
      <c r="A376" s="334">
        <f t="shared" si="28"/>
        <v>143</v>
      </c>
      <c r="B376" s="502">
        <v>4234.32</v>
      </c>
      <c r="C376" s="410">
        <v>1</v>
      </c>
      <c r="D376" s="335">
        <v>616000</v>
      </c>
      <c r="E376" s="345">
        <f t="shared" si="26"/>
        <v>2608341120</v>
      </c>
      <c r="F376" s="81">
        <f t="shared" si="27"/>
        <v>4234.32</v>
      </c>
    </row>
    <row r="377" spans="1:6" x14ac:dyDescent="0.2">
      <c r="A377" s="334">
        <f t="shared" si="28"/>
        <v>144</v>
      </c>
      <c r="B377" s="502">
        <v>1286.69</v>
      </c>
      <c r="C377" s="410">
        <v>1</v>
      </c>
      <c r="D377" s="335">
        <v>616000</v>
      </c>
      <c r="E377" s="345">
        <f t="shared" si="26"/>
        <v>792601040</v>
      </c>
      <c r="F377" s="81">
        <f t="shared" si="27"/>
        <v>1286.69</v>
      </c>
    </row>
    <row r="378" spans="1:6" x14ac:dyDescent="0.2">
      <c r="A378" s="334">
        <f t="shared" si="28"/>
        <v>145</v>
      </c>
      <c r="B378" s="502">
        <v>1388.09</v>
      </c>
      <c r="C378" s="410">
        <v>1</v>
      </c>
      <c r="D378" s="335">
        <v>616000</v>
      </c>
      <c r="E378" s="345">
        <f t="shared" si="26"/>
        <v>855063440</v>
      </c>
      <c r="F378" s="81">
        <f t="shared" si="27"/>
        <v>1388.09</v>
      </c>
    </row>
    <row r="379" spans="1:6" x14ac:dyDescent="0.2">
      <c r="A379" s="334">
        <f t="shared" si="28"/>
        <v>146</v>
      </c>
      <c r="B379" s="502">
        <v>3674.47</v>
      </c>
      <c r="C379" s="410">
        <v>1</v>
      </c>
      <c r="D379" s="335">
        <v>616000</v>
      </c>
      <c r="E379" s="345">
        <f t="shared" si="26"/>
        <v>2263473520</v>
      </c>
      <c r="F379" s="81">
        <f t="shared" si="27"/>
        <v>3674.47</v>
      </c>
    </row>
    <row r="380" spans="1:6" x14ac:dyDescent="0.2">
      <c r="A380" s="334">
        <f t="shared" si="28"/>
        <v>147</v>
      </c>
      <c r="B380" s="502">
        <v>248996.31</v>
      </c>
      <c r="C380" s="410">
        <v>0.5</v>
      </c>
      <c r="D380" s="335">
        <v>616000</v>
      </c>
      <c r="E380" s="345">
        <f t="shared" si="26"/>
        <v>76690863480</v>
      </c>
      <c r="F380" s="81">
        <f t="shared" si="27"/>
        <v>124498.155</v>
      </c>
    </row>
    <row r="381" spans="1:6" x14ac:dyDescent="0.2">
      <c r="A381" s="334"/>
      <c r="B381" s="502"/>
      <c r="C381" s="410"/>
      <c r="D381" s="335">
        <v>616000</v>
      </c>
      <c r="E381" s="345">
        <f t="shared" si="26"/>
        <v>0</v>
      </c>
      <c r="F381" s="308" t="s">
        <v>185</v>
      </c>
    </row>
    <row r="382" spans="1:6" x14ac:dyDescent="0.2">
      <c r="A382" s="334"/>
      <c r="B382" s="475"/>
      <c r="C382" s="413"/>
      <c r="D382" s="335"/>
      <c r="E382" s="335">
        <f>+B259*C259*D382</f>
        <v>0</v>
      </c>
      <c r="F382" s="308" t="s">
        <v>185</v>
      </c>
    </row>
    <row r="383" spans="1:6" x14ac:dyDescent="0.2">
      <c r="A383" s="341" t="s">
        <v>260</v>
      </c>
      <c r="B383" s="502"/>
      <c r="C383" s="410"/>
      <c r="D383" s="335"/>
      <c r="E383" s="337">
        <f>+F383*616000</f>
        <v>2358617886135.8955</v>
      </c>
      <c r="F383" s="81">
        <f>SUM(F234:F382)</f>
        <v>3828925.1398309991</v>
      </c>
    </row>
    <row r="384" spans="1:6" x14ac:dyDescent="0.2">
      <c r="A384" s="334"/>
      <c r="B384" s="502"/>
      <c r="C384" s="410"/>
      <c r="D384" s="335"/>
      <c r="E384" s="335"/>
      <c r="F384" s="81"/>
    </row>
    <row r="389" spans="1:6" x14ac:dyDescent="0.2">
      <c r="A389" s="641" t="s">
        <v>373</v>
      </c>
      <c r="B389" s="641"/>
      <c r="C389" s="641"/>
      <c r="D389" s="641"/>
      <c r="E389" s="641"/>
      <c r="F389" s="81"/>
    </row>
    <row r="390" spans="1:6" x14ac:dyDescent="0.2">
      <c r="A390" s="331"/>
      <c r="C390" s="331"/>
      <c r="F390" s="81"/>
    </row>
    <row r="391" spans="1:6" x14ac:dyDescent="0.2">
      <c r="A391" s="332" t="s">
        <v>255</v>
      </c>
      <c r="B391" s="499" t="s">
        <v>256</v>
      </c>
      <c r="C391" s="332" t="s">
        <v>257</v>
      </c>
      <c r="D391" s="332" t="s">
        <v>258</v>
      </c>
      <c r="E391" s="333" t="s">
        <v>259</v>
      </c>
      <c r="F391" s="81"/>
    </row>
    <row r="392" spans="1:6" x14ac:dyDescent="0.2">
      <c r="A392" s="334">
        <v>1</v>
      </c>
      <c r="B392" s="502">
        <v>56928.12</v>
      </c>
      <c r="C392" s="336">
        <v>1</v>
      </c>
      <c r="D392" s="335">
        <v>616000</v>
      </c>
      <c r="E392" s="337">
        <f>+B392*C392*D392</f>
        <v>35067721920</v>
      </c>
      <c r="F392" s="81">
        <f>+B392*C392</f>
        <v>56928.12</v>
      </c>
    </row>
    <row r="393" spans="1:6" x14ac:dyDescent="0.2">
      <c r="A393" s="334">
        <v>2</v>
      </c>
      <c r="B393" s="502">
        <v>31508.35</v>
      </c>
      <c r="C393" s="336">
        <v>1</v>
      </c>
      <c r="D393" s="335">
        <v>616000</v>
      </c>
      <c r="E393" s="337">
        <f t="shared" ref="E393:E453" si="29">+B393*C393*D393</f>
        <v>19409143600</v>
      </c>
      <c r="F393" s="81">
        <f t="shared" ref="F393:F453" si="30">+B393*C393</f>
        <v>31508.35</v>
      </c>
    </row>
    <row r="394" spans="1:6" x14ac:dyDescent="0.2">
      <c r="A394" s="334">
        <v>3</v>
      </c>
      <c r="B394" s="502">
        <v>29036.44</v>
      </c>
      <c r="C394" s="336">
        <v>1</v>
      </c>
      <c r="D394" s="335">
        <v>616000</v>
      </c>
      <c r="E394" s="337">
        <f t="shared" si="29"/>
        <v>17886447040</v>
      </c>
      <c r="F394" s="81">
        <f t="shared" si="30"/>
        <v>29036.44</v>
      </c>
    </row>
    <row r="395" spans="1:6" x14ac:dyDescent="0.2">
      <c r="A395" s="334">
        <v>4</v>
      </c>
      <c r="B395" s="502">
        <v>43265.1</v>
      </c>
      <c r="C395" s="336">
        <v>0.5</v>
      </c>
      <c r="D395" s="335">
        <v>616000</v>
      </c>
      <c r="E395" s="337">
        <f t="shared" si="29"/>
        <v>13325650800</v>
      </c>
      <c r="F395" s="81">
        <f t="shared" si="30"/>
        <v>21632.55</v>
      </c>
    </row>
    <row r="396" spans="1:6" x14ac:dyDescent="0.2">
      <c r="A396" s="334">
        <v>5</v>
      </c>
      <c r="B396" s="502">
        <v>49996.71</v>
      </c>
      <c r="C396" s="336">
        <v>0.5</v>
      </c>
      <c r="D396" s="335">
        <v>616000</v>
      </c>
      <c r="E396" s="337">
        <f t="shared" si="29"/>
        <v>15398986680</v>
      </c>
      <c r="F396" s="81">
        <f t="shared" si="30"/>
        <v>24998.355</v>
      </c>
    </row>
    <row r="397" spans="1:6" x14ac:dyDescent="0.2">
      <c r="A397" s="334">
        <v>6</v>
      </c>
      <c r="B397" s="502">
        <v>20601.689999999999</v>
      </c>
      <c r="C397" s="336">
        <v>1</v>
      </c>
      <c r="D397" s="335">
        <v>616000</v>
      </c>
      <c r="E397" s="337">
        <f t="shared" si="29"/>
        <v>12690641040</v>
      </c>
      <c r="F397" s="81">
        <f t="shared" si="30"/>
        <v>20601.689999999999</v>
      </c>
    </row>
    <row r="398" spans="1:6" x14ac:dyDescent="0.2">
      <c r="A398" s="334">
        <v>7</v>
      </c>
      <c r="B398" s="502">
        <v>86663.21</v>
      </c>
      <c r="C398" s="336">
        <v>0.5</v>
      </c>
      <c r="D398" s="335">
        <v>616000</v>
      </c>
      <c r="E398" s="337">
        <f t="shared" si="29"/>
        <v>26692268680.000004</v>
      </c>
      <c r="F398" s="81">
        <f t="shared" si="30"/>
        <v>43331.605000000003</v>
      </c>
    </row>
    <row r="399" spans="1:6" x14ac:dyDescent="0.2">
      <c r="A399" s="338">
        <v>8</v>
      </c>
      <c r="B399" s="506">
        <v>13346.62</v>
      </c>
      <c r="C399" s="404">
        <v>1</v>
      </c>
      <c r="D399" s="339">
        <v>616000</v>
      </c>
      <c r="E399" s="339">
        <f t="shared" si="29"/>
        <v>8221517920.000001</v>
      </c>
      <c r="F399" s="81">
        <f t="shared" si="30"/>
        <v>13346.62</v>
      </c>
    </row>
    <row r="400" spans="1:6" x14ac:dyDescent="0.2">
      <c r="A400" s="334">
        <v>9</v>
      </c>
      <c r="B400" s="502">
        <v>16590.919999999998</v>
      </c>
      <c r="C400" s="336">
        <v>0.95</v>
      </c>
      <c r="D400" s="335">
        <v>616000</v>
      </c>
      <c r="E400" s="337">
        <f t="shared" si="29"/>
        <v>9709006383.9999981</v>
      </c>
      <c r="F400" s="81">
        <f t="shared" si="30"/>
        <v>15761.373999999998</v>
      </c>
    </row>
    <row r="401" spans="1:6" x14ac:dyDescent="0.2">
      <c r="A401" s="334">
        <v>10</v>
      </c>
      <c r="B401" s="502">
        <v>15631.55</v>
      </c>
      <c r="C401" s="336">
        <v>1</v>
      </c>
      <c r="D401" s="335">
        <v>616000</v>
      </c>
      <c r="E401" s="337">
        <f t="shared" si="29"/>
        <v>9629034800</v>
      </c>
      <c r="F401" s="81">
        <f t="shared" si="30"/>
        <v>15631.55</v>
      </c>
    </row>
    <row r="402" spans="1:6" x14ac:dyDescent="0.2">
      <c r="A402" s="334">
        <v>11</v>
      </c>
      <c r="B402" s="502">
        <v>10605.18</v>
      </c>
      <c r="C402" s="336">
        <v>0.5</v>
      </c>
      <c r="D402" s="335">
        <v>616000</v>
      </c>
      <c r="E402" s="337">
        <f t="shared" si="29"/>
        <v>3266395440</v>
      </c>
      <c r="F402" s="81">
        <f t="shared" si="30"/>
        <v>5302.59</v>
      </c>
    </row>
    <row r="403" spans="1:6" x14ac:dyDescent="0.2">
      <c r="A403" s="334">
        <v>12</v>
      </c>
      <c r="B403" s="502">
        <v>2855.19</v>
      </c>
      <c r="C403" s="336">
        <v>1</v>
      </c>
      <c r="D403" s="335">
        <v>616000</v>
      </c>
      <c r="E403" s="335">
        <f t="shared" si="29"/>
        <v>1758797040</v>
      </c>
      <c r="F403" s="81">
        <f t="shared" si="30"/>
        <v>2855.19</v>
      </c>
    </row>
    <row r="404" spans="1:6" x14ac:dyDescent="0.2">
      <c r="A404" s="334">
        <v>13</v>
      </c>
      <c r="B404" s="502">
        <v>21901.48</v>
      </c>
      <c r="C404" s="336">
        <v>0.1</v>
      </c>
      <c r="D404" s="335">
        <v>616000</v>
      </c>
      <c r="E404" s="335">
        <f t="shared" si="29"/>
        <v>1349131168</v>
      </c>
      <c r="F404" s="81">
        <f t="shared" si="30"/>
        <v>2190.1480000000001</v>
      </c>
    </row>
    <row r="405" spans="1:6" x14ac:dyDescent="0.2">
      <c r="A405" s="334">
        <v>14</v>
      </c>
      <c r="B405" s="502">
        <v>3998.82</v>
      </c>
      <c r="C405" s="336">
        <v>0.5</v>
      </c>
      <c r="D405" s="335">
        <v>616000</v>
      </c>
      <c r="E405" s="335">
        <f t="shared" si="29"/>
        <v>1231636560</v>
      </c>
      <c r="F405" s="81">
        <f t="shared" si="30"/>
        <v>1999.41</v>
      </c>
    </row>
    <row r="406" spans="1:6" x14ac:dyDescent="0.2">
      <c r="A406" s="334">
        <v>15</v>
      </c>
      <c r="B406" s="502">
        <v>13875.7</v>
      </c>
      <c r="C406" s="336">
        <v>1</v>
      </c>
      <c r="D406" s="335">
        <v>616000</v>
      </c>
      <c r="E406" s="335">
        <f t="shared" si="29"/>
        <v>8547431200</v>
      </c>
      <c r="F406" s="81">
        <f t="shared" si="30"/>
        <v>13875.7</v>
      </c>
    </row>
    <row r="407" spans="1:6" x14ac:dyDescent="0.2">
      <c r="A407" s="334">
        <v>16</v>
      </c>
      <c r="B407" s="502">
        <v>7028.38</v>
      </c>
      <c r="C407" s="336">
        <v>1</v>
      </c>
      <c r="D407" s="335">
        <v>616000</v>
      </c>
      <c r="E407" s="335">
        <f t="shared" si="29"/>
        <v>4329482080</v>
      </c>
      <c r="F407" s="81">
        <f t="shared" si="30"/>
        <v>7028.38</v>
      </c>
    </row>
    <row r="408" spans="1:6" x14ac:dyDescent="0.2">
      <c r="A408" s="334">
        <v>17</v>
      </c>
      <c r="B408" s="502">
        <v>13794.11</v>
      </c>
      <c r="C408" s="336">
        <v>0.99</v>
      </c>
      <c r="D408" s="335">
        <v>616000</v>
      </c>
      <c r="E408" s="335">
        <f t="shared" si="29"/>
        <v>8412200042.4000006</v>
      </c>
      <c r="F408" s="81">
        <f t="shared" si="30"/>
        <v>13656.168900000001</v>
      </c>
    </row>
    <row r="409" spans="1:6" x14ac:dyDescent="0.2">
      <c r="A409" s="334">
        <v>18</v>
      </c>
      <c r="B409" s="502">
        <v>8185.98</v>
      </c>
      <c r="C409" s="336">
        <v>0.5</v>
      </c>
      <c r="D409" s="335">
        <v>616000</v>
      </c>
      <c r="E409" s="335">
        <f t="shared" si="29"/>
        <v>2521281840</v>
      </c>
      <c r="F409" s="81">
        <f t="shared" si="30"/>
        <v>4092.99</v>
      </c>
    </row>
    <row r="410" spans="1:6" x14ac:dyDescent="0.2">
      <c r="A410" s="334">
        <v>19</v>
      </c>
      <c r="B410" s="502">
        <v>6624.35</v>
      </c>
      <c r="C410" s="336">
        <v>1</v>
      </c>
      <c r="D410" s="335">
        <v>616000</v>
      </c>
      <c r="E410" s="335">
        <f t="shared" si="29"/>
        <v>4080599600</v>
      </c>
      <c r="F410" s="81">
        <f t="shared" si="30"/>
        <v>6624.35</v>
      </c>
    </row>
    <row r="411" spans="1:6" x14ac:dyDescent="0.2">
      <c r="A411" s="334">
        <v>20</v>
      </c>
      <c r="B411" s="502">
        <v>12285.14</v>
      </c>
      <c r="C411" s="336">
        <v>1</v>
      </c>
      <c r="D411" s="335">
        <v>616000</v>
      </c>
      <c r="E411" s="335">
        <f t="shared" si="29"/>
        <v>7567646240</v>
      </c>
      <c r="F411" s="81">
        <f t="shared" si="30"/>
        <v>12285.14</v>
      </c>
    </row>
    <row r="412" spans="1:6" x14ac:dyDescent="0.2">
      <c r="A412" s="334">
        <v>21</v>
      </c>
      <c r="B412" s="502">
        <v>7853.97</v>
      </c>
      <c r="C412" s="336">
        <v>0.99</v>
      </c>
      <c r="D412" s="335">
        <v>616000</v>
      </c>
      <c r="E412" s="335">
        <f t="shared" si="29"/>
        <v>4789665064.8000002</v>
      </c>
      <c r="F412" s="81">
        <f t="shared" si="30"/>
        <v>7775.4303</v>
      </c>
    </row>
    <row r="413" spans="1:6" x14ac:dyDescent="0.2">
      <c r="A413" s="334">
        <v>22</v>
      </c>
      <c r="B413" s="502">
        <v>13393.34</v>
      </c>
      <c r="C413" s="336">
        <v>0.5</v>
      </c>
      <c r="D413" s="335">
        <v>616000</v>
      </c>
      <c r="E413" s="335">
        <f t="shared" si="29"/>
        <v>4125148720</v>
      </c>
      <c r="F413" s="81">
        <f t="shared" si="30"/>
        <v>6696.67</v>
      </c>
    </row>
    <row r="414" spans="1:6" x14ac:dyDescent="0.2">
      <c r="A414" s="334">
        <v>23</v>
      </c>
      <c r="B414" s="502">
        <v>11418.07</v>
      </c>
      <c r="C414" s="336">
        <v>1</v>
      </c>
      <c r="D414" s="335">
        <v>616000</v>
      </c>
      <c r="E414" s="335">
        <f t="shared" si="29"/>
        <v>7033531120</v>
      </c>
      <c r="F414" s="81">
        <f t="shared" si="30"/>
        <v>11418.07</v>
      </c>
    </row>
    <row r="415" spans="1:6" x14ac:dyDescent="0.2">
      <c r="A415" s="334">
        <v>24</v>
      </c>
      <c r="B415" s="502">
        <v>12851.27</v>
      </c>
      <c r="C415" s="336">
        <v>1</v>
      </c>
      <c r="D415" s="335">
        <v>616000</v>
      </c>
      <c r="E415" s="335">
        <f t="shared" si="29"/>
        <v>7916382320</v>
      </c>
      <c r="F415" s="81">
        <f t="shared" si="30"/>
        <v>12851.27</v>
      </c>
    </row>
    <row r="416" spans="1:6" x14ac:dyDescent="0.2">
      <c r="A416" s="334">
        <v>25</v>
      </c>
      <c r="B416" s="502">
        <v>4956.7</v>
      </c>
      <c r="C416" s="336">
        <v>1</v>
      </c>
      <c r="D416" s="335">
        <v>616000</v>
      </c>
      <c r="E416" s="335">
        <f t="shared" si="29"/>
        <v>3053327200</v>
      </c>
      <c r="F416" s="81">
        <f t="shared" si="30"/>
        <v>4956.7</v>
      </c>
    </row>
    <row r="417" spans="1:6" x14ac:dyDescent="0.2">
      <c r="A417" s="334">
        <v>26</v>
      </c>
      <c r="B417" s="502">
        <v>4433.79</v>
      </c>
      <c r="C417" s="336">
        <v>1</v>
      </c>
      <c r="D417" s="335">
        <v>616000</v>
      </c>
      <c r="E417" s="335">
        <f t="shared" si="29"/>
        <v>2731214640</v>
      </c>
      <c r="F417" s="81">
        <f t="shared" si="30"/>
        <v>4433.79</v>
      </c>
    </row>
    <row r="418" spans="1:6" x14ac:dyDescent="0.2">
      <c r="A418" s="334">
        <v>27</v>
      </c>
      <c r="B418" s="502">
        <v>5264.11</v>
      </c>
      <c r="C418" s="336">
        <v>1</v>
      </c>
      <c r="D418" s="335">
        <v>616000</v>
      </c>
      <c r="E418" s="335">
        <f t="shared" si="29"/>
        <v>3242691760</v>
      </c>
      <c r="F418" s="81">
        <f t="shared" si="30"/>
        <v>5264.11</v>
      </c>
    </row>
    <row r="419" spans="1:6" x14ac:dyDescent="0.2">
      <c r="A419" s="334">
        <v>28</v>
      </c>
      <c r="B419" s="502">
        <v>5388.68</v>
      </c>
      <c r="C419" s="336">
        <v>1</v>
      </c>
      <c r="D419" s="335">
        <v>616000</v>
      </c>
      <c r="E419" s="335">
        <f t="shared" si="29"/>
        <v>3319426880</v>
      </c>
      <c r="F419" s="81">
        <f t="shared" si="30"/>
        <v>5388.68</v>
      </c>
    </row>
    <row r="420" spans="1:6" x14ac:dyDescent="0.2">
      <c r="A420" s="334">
        <v>29</v>
      </c>
      <c r="B420" s="502">
        <v>1416.21</v>
      </c>
      <c r="C420" s="336">
        <v>1</v>
      </c>
      <c r="D420" s="335">
        <v>616000</v>
      </c>
      <c r="E420" s="335">
        <f t="shared" si="29"/>
        <v>872385360</v>
      </c>
      <c r="F420" s="81">
        <f t="shared" si="30"/>
        <v>1416.21</v>
      </c>
    </row>
    <row r="421" spans="1:6" x14ac:dyDescent="0.2">
      <c r="A421" s="334">
        <v>30</v>
      </c>
      <c r="B421" s="502">
        <v>35070.58</v>
      </c>
      <c r="C421" s="336">
        <v>0.25</v>
      </c>
      <c r="D421" s="335">
        <v>616000</v>
      </c>
      <c r="E421" s="335">
        <f t="shared" si="29"/>
        <v>5400869320</v>
      </c>
      <c r="F421" s="81">
        <f t="shared" si="30"/>
        <v>8767.6450000000004</v>
      </c>
    </row>
    <row r="422" spans="1:6" x14ac:dyDescent="0.2">
      <c r="A422" s="334">
        <v>31</v>
      </c>
      <c r="B422" s="502">
        <v>11031.26</v>
      </c>
      <c r="C422" s="336">
        <v>0.49</v>
      </c>
      <c r="D422" s="335">
        <v>616000</v>
      </c>
      <c r="E422" s="335">
        <f t="shared" si="29"/>
        <v>3329675518.4000001</v>
      </c>
      <c r="F422" s="81">
        <f t="shared" si="30"/>
        <v>5405.3173999999999</v>
      </c>
    </row>
    <row r="423" spans="1:6" x14ac:dyDescent="0.2">
      <c r="A423" s="334">
        <v>32</v>
      </c>
      <c r="B423" s="502">
        <v>6104.76</v>
      </c>
      <c r="C423" s="336">
        <v>0.01</v>
      </c>
      <c r="D423" s="335">
        <v>616000</v>
      </c>
      <c r="E423" s="335">
        <f t="shared" si="29"/>
        <v>37605321.600000001</v>
      </c>
      <c r="F423" s="81">
        <f t="shared" si="30"/>
        <v>61.047600000000003</v>
      </c>
    </row>
    <row r="424" spans="1:6" x14ac:dyDescent="0.2">
      <c r="A424" s="334">
        <v>33</v>
      </c>
      <c r="B424" s="502">
        <v>2554.56</v>
      </c>
      <c r="C424" s="336">
        <v>1</v>
      </c>
      <c r="D424" s="335">
        <v>616000</v>
      </c>
      <c r="E424" s="335">
        <f t="shared" si="29"/>
        <v>1573608960</v>
      </c>
      <c r="F424" s="81">
        <f t="shared" si="30"/>
        <v>2554.56</v>
      </c>
    </row>
    <row r="425" spans="1:6" x14ac:dyDescent="0.2">
      <c r="A425" s="334">
        <v>34</v>
      </c>
      <c r="B425" s="502">
        <v>4155.3500000000004</v>
      </c>
      <c r="C425" s="336">
        <v>1</v>
      </c>
      <c r="D425" s="335">
        <v>616000</v>
      </c>
      <c r="E425" s="335">
        <f t="shared" si="29"/>
        <v>2559695600</v>
      </c>
      <c r="F425" s="81">
        <f t="shared" si="30"/>
        <v>4155.3500000000004</v>
      </c>
    </row>
    <row r="426" spans="1:6" x14ac:dyDescent="0.2">
      <c r="A426" s="334">
        <v>35</v>
      </c>
      <c r="B426" s="502">
        <v>8037.55</v>
      </c>
      <c r="C426" s="336">
        <v>1</v>
      </c>
      <c r="D426" s="335">
        <v>616000</v>
      </c>
      <c r="E426" s="335">
        <f t="shared" si="29"/>
        <v>4951130800</v>
      </c>
      <c r="F426" s="81">
        <f t="shared" si="30"/>
        <v>8037.55</v>
      </c>
    </row>
    <row r="427" spans="1:6" x14ac:dyDescent="0.2">
      <c r="A427" s="334">
        <v>36</v>
      </c>
      <c r="B427" s="502">
        <v>2413.8200000000002</v>
      </c>
      <c r="C427" s="336">
        <v>1</v>
      </c>
      <c r="D427" s="335">
        <v>616000</v>
      </c>
      <c r="E427" s="335">
        <f t="shared" si="29"/>
        <v>1486913120</v>
      </c>
      <c r="F427" s="81">
        <f t="shared" si="30"/>
        <v>2413.8200000000002</v>
      </c>
    </row>
    <row r="428" spans="1:6" x14ac:dyDescent="0.2">
      <c r="A428" s="334">
        <v>37</v>
      </c>
      <c r="B428" s="502">
        <v>1988.12</v>
      </c>
      <c r="C428" s="336">
        <v>1</v>
      </c>
      <c r="D428" s="335">
        <v>616000</v>
      </c>
      <c r="E428" s="335">
        <f t="shared" si="29"/>
        <v>1224681920</v>
      </c>
      <c r="F428" s="81">
        <f t="shared" si="30"/>
        <v>1988.12</v>
      </c>
    </row>
    <row r="429" spans="1:6" x14ac:dyDescent="0.2">
      <c r="A429" s="334">
        <v>38</v>
      </c>
      <c r="B429" s="502">
        <v>4814.6899999999996</v>
      </c>
      <c r="C429" s="336">
        <v>0.5</v>
      </c>
      <c r="D429" s="335">
        <v>616000</v>
      </c>
      <c r="E429" s="335">
        <f t="shared" si="29"/>
        <v>1482924519.9999998</v>
      </c>
      <c r="F429" s="81">
        <f t="shared" si="30"/>
        <v>2407.3449999999998</v>
      </c>
    </row>
    <row r="430" spans="1:6" x14ac:dyDescent="0.2">
      <c r="A430" s="334">
        <v>39</v>
      </c>
      <c r="B430" s="502">
        <v>5710.96</v>
      </c>
      <c r="C430" s="336">
        <v>0.5</v>
      </c>
      <c r="D430" s="335">
        <v>616000</v>
      </c>
      <c r="E430" s="335">
        <f t="shared" si="29"/>
        <v>1758975680</v>
      </c>
      <c r="F430" s="81">
        <f t="shared" si="30"/>
        <v>2855.48</v>
      </c>
    </row>
    <row r="431" spans="1:6" x14ac:dyDescent="0.2">
      <c r="A431" s="340">
        <v>40</v>
      </c>
      <c r="B431" s="502">
        <v>1755.15</v>
      </c>
      <c r="C431" s="336">
        <v>1</v>
      </c>
      <c r="D431" s="335">
        <v>616000</v>
      </c>
      <c r="E431" s="335">
        <f t="shared" si="29"/>
        <v>1081172400</v>
      </c>
      <c r="F431" s="81">
        <f t="shared" si="30"/>
        <v>1755.15</v>
      </c>
    </row>
    <row r="432" spans="1:6" x14ac:dyDescent="0.2">
      <c r="A432" s="334">
        <v>41</v>
      </c>
      <c r="B432" s="502">
        <v>5296.2</v>
      </c>
      <c r="C432" s="336">
        <v>0.6</v>
      </c>
      <c r="D432" s="335">
        <v>616000</v>
      </c>
      <c r="E432" s="335">
        <f t="shared" si="29"/>
        <v>1957475519.9999998</v>
      </c>
      <c r="F432" s="81">
        <f t="shared" si="30"/>
        <v>3177.72</v>
      </c>
    </row>
    <row r="433" spans="1:6" x14ac:dyDescent="0.2">
      <c r="A433" s="334">
        <v>42</v>
      </c>
      <c r="B433" s="502">
        <v>9709.66</v>
      </c>
      <c r="C433" s="336">
        <v>0.5</v>
      </c>
      <c r="D433" s="335">
        <v>616000</v>
      </c>
      <c r="E433" s="335">
        <f t="shared" si="29"/>
        <v>2990575280</v>
      </c>
      <c r="F433" s="81">
        <f t="shared" si="30"/>
        <v>4854.83</v>
      </c>
    </row>
    <row r="434" spans="1:6" x14ac:dyDescent="0.2">
      <c r="A434" s="334">
        <v>43</v>
      </c>
      <c r="B434" s="502">
        <v>7661.64</v>
      </c>
      <c r="C434" s="336">
        <v>1</v>
      </c>
      <c r="D434" s="335">
        <v>616000</v>
      </c>
      <c r="E434" s="335">
        <f t="shared" si="29"/>
        <v>4719570240</v>
      </c>
      <c r="F434" s="81">
        <f t="shared" si="30"/>
        <v>7661.64</v>
      </c>
    </row>
    <row r="435" spans="1:6" x14ac:dyDescent="0.2">
      <c r="A435" s="334">
        <v>44</v>
      </c>
      <c r="B435" s="502">
        <v>535.79999999999995</v>
      </c>
      <c r="C435" s="336">
        <v>1</v>
      </c>
      <c r="D435" s="335">
        <v>616000</v>
      </c>
      <c r="E435" s="335">
        <f t="shared" si="29"/>
        <v>330052800</v>
      </c>
      <c r="F435" s="81">
        <f t="shared" si="30"/>
        <v>535.79999999999995</v>
      </c>
    </row>
    <row r="436" spans="1:6" x14ac:dyDescent="0.2">
      <c r="A436" s="334">
        <v>45</v>
      </c>
      <c r="B436" s="502">
        <v>149.72999999999999</v>
      </c>
      <c r="C436" s="336">
        <v>1</v>
      </c>
      <c r="D436" s="335">
        <v>616000</v>
      </c>
      <c r="E436" s="335">
        <f t="shared" si="29"/>
        <v>92233680</v>
      </c>
      <c r="F436" s="81">
        <f t="shared" si="30"/>
        <v>149.72999999999999</v>
      </c>
    </row>
    <row r="437" spans="1:6" x14ac:dyDescent="0.2">
      <c r="A437" s="334">
        <v>46</v>
      </c>
      <c r="B437" s="502">
        <v>149.5</v>
      </c>
      <c r="C437" s="336">
        <v>1</v>
      </c>
      <c r="D437" s="335">
        <v>616000</v>
      </c>
      <c r="E437" s="335">
        <f t="shared" si="29"/>
        <v>92092000</v>
      </c>
      <c r="F437" s="81">
        <f t="shared" si="30"/>
        <v>149.5</v>
      </c>
    </row>
    <row r="438" spans="1:6" x14ac:dyDescent="0.2">
      <c r="A438" s="334">
        <v>47</v>
      </c>
      <c r="B438" s="502">
        <v>1180.0999999999999</v>
      </c>
      <c r="C438" s="336">
        <v>1</v>
      </c>
      <c r="D438" s="335">
        <v>616000</v>
      </c>
      <c r="E438" s="335">
        <f t="shared" si="29"/>
        <v>726941600</v>
      </c>
      <c r="F438" s="81">
        <f t="shared" si="30"/>
        <v>1180.0999999999999</v>
      </c>
    </row>
    <row r="439" spans="1:6" x14ac:dyDescent="0.2">
      <c r="A439" s="334">
        <v>48</v>
      </c>
      <c r="B439" s="502">
        <v>3304.58</v>
      </c>
      <c r="C439" s="336">
        <v>0.5</v>
      </c>
      <c r="D439" s="335">
        <v>616000</v>
      </c>
      <c r="E439" s="335">
        <f t="shared" si="29"/>
        <v>1017810640</v>
      </c>
      <c r="F439" s="81">
        <f t="shared" si="30"/>
        <v>1652.29</v>
      </c>
    </row>
    <row r="440" spans="1:6" x14ac:dyDescent="0.2">
      <c r="A440" s="334">
        <v>49</v>
      </c>
      <c r="B440" s="502">
        <v>2826.92</v>
      </c>
      <c r="C440" s="336">
        <v>0.5</v>
      </c>
      <c r="D440" s="335">
        <v>616000</v>
      </c>
      <c r="E440" s="335">
        <f t="shared" si="29"/>
        <v>870691360</v>
      </c>
      <c r="F440" s="81">
        <f t="shared" si="30"/>
        <v>1413.46</v>
      </c>
    </row>
    <row r="441" spans="1:6" x14ac:dyDescent="0.2">
      <c r="A441" s="334">
        <v>50</v>
      </c>
      <c r="B441" s="502">
        <v>1791.27</v>
      </c>
      <c r="C441" s="336">
        <v>1</v>
      </c>
      <c r="D441" s="335">
        <v>616000</v>
      </c>
      <c r="E441" s="335">
        <f t="shared" si="29"/>
        <v>1103422320</v>
      </c>
      <c r="F441" s="81">
        <f t="shared" si="30"/>
        <v>1791.27</v>
      </c>
    </row>
    <row r="442" spans="1:6" x14ac:dyDescent="0.2">
      <c r="A442" s="334">
        <v>51</v>
      </c>
      <c r="B442" s="502">
        <v>824.06</v>
      </c>
      <c r="C442" s="336">
        <v>1</v>
      </c>
      <c r="D442" s="335">
        <v>616000</v>
      </c>
      <c r="E442" s="335">
        <f t="shared" si="29"/>
        <v>507620959.99999994</v>
      </c>
      <c r="F442" s="81">
        <f t="shared" si="30"/>
        <v>824.06</v>
      </c>
    </row>
    <row r="443" spans="1:6" x14ac:dyDescent="0.2">
      <c r="A443" s="340">
        <v>52</v>
      </c>
      <c r="B443" s="502">
        <v>3518.03</v>
      </c>
      <c r="C443" s="336">
        <v>1</v>
      </c>
      <c r="D443" s="335">
        <v>616000</v>
      </c>
      <c r="E443" s="335">
        <f t="shared" si="29"/>
        <v>2167106480</v>
      </c>
      <c r="F443" s="81">
        <f t="shared" si="30"/>
        <v>3518.03</v>
      </c>
    </row>
    <row r="444" spans="1:6" x14ac:dyDescent="0.2">
      <c r="A444" s="334">
        <v>53</v>
      </c>
      <c r="B444" s="502">
        <v>1963.67</v>
      </c>
      <c r="C444" s="336">
        <v>1</v>
      </c>
      <c r="D444" s="335">
        <v>616000</v>
      </c>
      <c r="E444" s="335">
        <f t="shared" si="29"/>
        <v>1209620720</v>
      </c>
      <c r="F444" s="81">
        <f t="shared" si="30"/>
        <v>1963.67</v>
      </c>
    </row>
    <row r="445" spans="1:6" x14ac:dyDescent="0.2">
      <c r="A445" s="334">
        <v>54</v>
      </c>
      <c r="B445" s="502">
        <v>15250</v>
      </c>
      <c r="C445" s="336">
        <v>0.7</v>
      </c>
      <c r="D445" s="335">
        <v>616000</v>
      </c>
      <c r="E445" s="335">
        <f t="shared" si="29"/>
        <v>6575800000</v>
      </c>
      <c r="F445" s="81">
        <f t="shared" si="30"/>
        <v>10675</v>
      </c>
    </row>
    <row r="446" spans="1:6" x14ac:dyDescent="0.2">
      <c r="A446" s="334">
        <v>55</v>
      </c>
      <c r="B446" s="502">
        <v>2529.48</v>
      </c>
      <c r="C446" s="336">
        <v>1</v>
      </c>
      <c r="D446" s="335">
        <v>616000</v>
      </c>
      <c r="E446" s="335">
        <f t="shared" si="29"/>
        <v>1558159680</v>
      </c>
      <c r="F446" s="81">
        <f t="shared" si="30"/>
        <v>2529.48</v>
      </c>
    </row>
    <row r="447" spans="1:6" x14ac:dyDescent="0.2">
      <c r="A447" s="334">
        <v>56</v>
      </c>
      <c r="B447" s="502">
        <v>11588.46</v>
      </c>
      <c r="C447" s="336">
        <v>1</v>
      </c>
      <c r="D447" s="335">
        <v>616000</v>
      </c>
      <c r="E447" s="335">
        <f t="shared" si="29"/>
        <v>7138491359.999999</v>
      </c>
      <c r="F447" s="81">
        <f t="shared" si="30"/>
        <v>11588.46</v>
      </c>
    </row>
    <row r="448" spans="1:6" x14ac:dyDescent="0.2">
      <c r="A448" s="334">
        <v>57</v>
      </c>
      <c r="B448" s="502">
        <v>73973.37</v>
      </c>
      <c r="C448" s="336">
        <v>1</v>
      </c>
      <c r="D448" s="335">
        <v>616000</v>
      </c>
      <c r="E448" s="335">
        <f t="shared" si="29"/>
        <v>45567595920</v>
      </c>
      <c r="F448" s="81">
        <f t="shared" si="30"/>
        <v>73973.37</v>
      </c>
    </row>
    <row r="449" spans="1:6" x14ac:dyDescent="0.2">
      <c r="A449" s="334">
        <v>58</v>
      </c>
      <c r="B449" s="502">
        <v>2828.74</v>
      </c>
      <c r="C449" s="336">
        <v>1</v>
      </c>
      <c r="D449" s="335">
        <v>616000</v>
      </c>
      <c r="E449" s="335">
        <f t="shared" si="29"/>
        <v>1742503839.9999998</v>
      </c>
      <c r="F449" s="81">
        <f t="shared" si="30"/>
        <v>2828.74</v>
      </c>
    </row>
    <row r="450" spans="1:6" x14ac:dyDescent="0.2">
      <c r="A450" s="334">
        <v>59</v>
      </c>
      <c r="B450" s="502">
        <v>1524.24</v>
      </c>
      <c r="C450" s="336">
        <v>1</v>
      </c>
      <c r="D450" s="335">
        <v>616000</v>
      </c>
      <c r="E450" s="335">
        <f t="shared" si="29"/>
        <v>938931840</v>
      </c>
      <c r="F450" s="81">
        <f t="shared" si="30"/>
        <v>1524.24</v>
      </c>
    </row>
    <row r="451" spans="1:6" x14ac:dyDescent="0.2">
      <c r="A451" s="334">
        <v>60</v>
      </c>
      <c r="B451" s="502">
        <v>1215.3900000000001</v>
      </c>
      <c r="C451" s="336">
        <v>1</v>
      </c>
      <c r="D451" s="335">
        <v>616000</v>
      </c>
      <c r="E451" s="335">
        <f t="shared" si="29"/>
        <v>748680240.00000012</v>
      </c>
      <c r="F451" s="81">
        <f t="shared" si="30"/>
        <v>1215.3900000000001</v>
      </c>
    </row>
    <row r="452" spans="1:6" x14ac:dyDescent="0.2">
      <c r="A452" s="334">
        <v>61</v>
      </c>
      <c r="B452" s="502">
        <v>1823.54</v>
      </c>
      <c r="C452" s="336">
        <v>1</v>
      </c>
      <c r="D452" s="335">
        <v>616000</v>
      </c>
      <c r="E452" s="335">
        <f t="shared" si="29"/>
        <v>1123300640</v>
      </c>
      <c r="F452" s="81">
        <f t="shared" si="30"/>
        <v>1823.54</v>
      </c>
    </row>
    <row r="453" spans="1:6" x14ac:dyDescent="0.2">
      <c r="A453" s="334">
        <v>62</v>
      </c>
      <c r="B453" s="502">
        <v>17348.990000000002</v>
      </c>
      <c r="C453" s="336">
        <v>0.2</v>
      </c>
      <c r="D453" s="335">
        <v>616000</v>
      </c>
      <c r="E453" s="335">
        <f t="shared" si="29"/>
        <v>2137395568.0000005</v>
      </c>
      <c r="F453" s="81">
        <f t="shared" si="30"/>
        <v>3469.7980000000007</v>
      </c>
    </row>
    <row r="454" spans="1:6" x14ac:dyDescent="0.2">
      <c r="A454" s="334"/>
      <c r="B454" s="502"/>
      <c r="C454" s="342"/>
      <c r="D454" s="335"/>
      <c r="E454" s="335"/>
      <c r="F454" s="81"/>
    </row>
    <row r="455" spans="1:6" x14ac:dyDescent="0.2">
      <c r="A455" s="341" t="s">
        <v>260</v>
      </c>
      <c r="B455" s="502"/>
      <c r="C455" s="342"/>
      <c r="D455" s="335"/>
      <c r="E455" s="337">
        <f>+F455*616000</f>
        <v>358382118987.19995</v>
      </c>
      <c r="F455" s="81">
        <f>SUM(F392:F454)</f>
        <v>581789.15419999987</v>
      </c>
    </row>
    <row r="459" spans="1:6" x14ac:dyDescent="0.2">
      <c r="A459" s="412" t="str">
        <f>+BD!A11</f>
        <v>MURCIA MURCIA S.A</v>
      </c>
      <c r="B459" s="498"/>
      <c r="C459" s="405"/>
      <c r="D459" s="330"/>
      <c r="E459" s="330"/>
      <c r="F459" s="81"/>
    </row>
    <row r="460" spans="1:6" x14ac:dyDescent="0.2">
      <c r="A460" s="331"/>
      <c r="C460" s="406"/>
      <c r="F460" s="81"/>
    </row>
    <row r="461" spans="1:6" x14ac:dyDescent="0.2">
      <c r="A461" s="332" t="s">
        <v>255</v>
      </c>
      <c r="B461" s="499" t="s">
        <v>256</v>
      </c>
      <c r="C461" s="407" t="s">
        <v>257</v>
      </c>
      <c r="D461" s="332" t="s">
        <v>258</v>
      </c>
      <c r="E461" s="333" t="s">
        <v>259</v>
      </c>
      <c r="F461" s="81"/>
    </row>
    <row r="462" spans="1:6" x14ac:dyDescent="0.2">
      <c r="A462" s="334">
        <v>1</v>
      </c>
      <c r="B462" s="500">
        <v>24452.63</v>
      </c>
      <c r="C462" s="408">
        <v>1</v>
      </c>
      <c r="D462" s="335">
        <v>616000</v>
      </c>
      <c r="E462" s="346">
        <f>+B462*C462*D462</f>
        <v>15062820080</v>
      </c>
      <c r="F462" s="81">
        <f t="shared" ref="F462:F468" si="31">+B462*C462</f>
        <v>24452.63</v>
      </c>
    </row>
    <row r="463" spans="1:6" x14ac:dyDescent="0.2">
      <c r="A463" s="334">
        <v>2</v>
      </c>
      <c r="B463" s="500">
        <v>28183.57</v>
      </c>
      <c r="C463" s="410">
        <v>1</v>
      </c>
      <c r="D463" s="335">
        <v>616000</v>
      </c>
      <c r="E463" s="346">
        <f t="shared" ref="E463:E468" si="32">+B463*C463*D463</f>
        <v>17361079120</v>
      </c>
      <c r="F463" s="81">
        <f t="shared" si="31"/>
        <v>28183.57</v>
      </c>
    </row>
    <row r="464" spans="1:6" x14ac:dyDescent="0.2">
      <c r="A464" s="334">
        <v>3</v>
      </c>
      <c r="B464" s="500">
        <v>18080.25</v>
      </c>
      <c r="C464" s="408">
        <v>1</v>
      </c>
      <c r="D464" s="335">
        <v>616000</v>
      </c>
      <c r="E464" s="346">
        <f t="shared" si="32"/>
        <v>11137434000</v>
      </c>
      <c r="F464" s="81">
        <f t="shared" si="31"/>
        <v>18080.25</v>
      </c>
    </row>
    <row r="465" spans="1:7" x14ac:dyDescent="0.2">
      <c r="A465" s="334">
        <v>4</v>
      </c>
      <c r="B465" s="500">
        <v>15398.89</v>
      </c>
      <c r="C465" s="408">
        <v>1</v>
      </c>
      <c r="D465" s="335">
        <v>616000</v>
      </c>
      <c r="E465" s="346">
        <f t="shared" si="32"/>
        <v>9485716240</v>
      </c>
      <c r="F465" s="81">
        <f t="shared" si="31"/>
        <v>15398.89</v>
      </c>
    </row>
    <row r="466" spans="1:7" x14ac:dyDescent="0.2">
      <c r="A466" s="334">
        <v>5</v>
      </c>
      <c r="B466" s="500">
        <v>21349.13</v>
      </c>
      <c r="C466" s="408">
        <v>1</v>
      </c>
      <c r="D466" s="335">
        <v>616000</v>
      </c>
      <c r="E466" s="346">
        <f t="shared" si="32"/>
        <v>13151064080</v>
      </c>
      <c r="F466" s="81">
        <f t="shared" si="31"/>
        <v>21349.13</v>
      </c>
    </row>
    <row r="467" spans="1:7" x14ac:dyDescent="0.2">
      <c r="A467" s="334">
        <v>6</v>
      </c>
      <c r="B467" s="500">
        <v>17831.46</v>
      </c>
      <c r="C467" s="408">
        <v>1</v>
      </c>
      <c r="D467" s="335">
        <v>616000</v>
      </c>
      <c r="E467" s="346">
        <f t="shared" si="32"/>
        <v>10984179360</v>
      </c>
      <c r="F467" s="81">
        <f t="shared" si="31"/>
        <v>17831.46</v>
      </c>
    </row>
    <row r="468" spans="1:7" x14ac:dyDescent="0.2">
      <c r="A468" s="334">
        <v>7</v>
      </c>
      <c r="B468" s="500">
        <v>11119.47</v>
      </c>
      <c r="C468" s="408">
        <v>1</v>
      </c>
      <c r="D468" s="335">
        <v>616000</v>
      </c>
      <c r="E468" s="346">
        <f t="shared" si="32"/>
        <v>6849593520</v>
      </c>
      <c r="F468" s="81">
        <f t="shared" si="31"/>
        <v>11119.47</v>
      </c>
    </row>
    <row r="469" spans="1:7" x14ac:dyDescent="0.2">
      <c r="A469" s="334"/>
      <c r="B469" s="502"/>
      <c r="C469" s="410"/>
      <c r="D469" s="335"/>
      <c r="E469" s="335">
        <f t="shared" ref="E469" si="33">+B469*C469*D469</f>
        <v>0</v>
      </c>
      <c r="F469" s="81"/>
    </row>
    <row r="470" spans="1:7" x14ac:dyDescent="0.2">
      <c r="A470" s="341" t="s">
        <v>260</v>
      </c>
      <c r="B470" s="502"/>
      <c r="C470" s="410"/>
      <c r="D470" s="335"/>
      <c r="E470" s="337">
        <f>+F470*616000</f>
        <v>84031886400</v>
      </c>
      <c r="F470" s="81">
        <f>SUM(F462:F469)</f>
        <v>136415.4</v>
      </c>
    </row>
    <row r="476" spans="1:7" x14ac:dyDescent="0.2">
      <c r="A476" s="412" t="str">
        <f>+'Capacidad Financiera'!C46</f>
        <v>CI GRODCO S EN CA INGENIEROS CIVILES</v>
      </c>
      <c r="B476" s="498"/>
      <c r="C476" s="405"/>
      <c r="D476" s="414"/>
      <c r="E476" s="414"/>
      <c r="F476" s="81"/>
    </row>
    <row r="477" spans="1:7" x14ac:dyDescent="0.2">
      <c r="A477" s="331"/>
      <c r="C477" s="406"/>
      <c r="F477" s="81"/>
    </row>
    <row r="478" spans="1:7" ht="13.5" thickBot="1" x14ac:dyDescent="0.25">
      <c r="A478" s="332" t="s">
        <v>255</v>
      </c>
      <c r="B478" s="499" t="s">
        <v>256</v>
      </c>
      <c r="C478" s="407" t="s">
        <v>257</v>
      </c>
      <c r="D478" s="332" t="s">
        <v>258</v>
      </c>
      <c r="E478" s="333" t="s">
        <v>259</v>
      </c>
      <c r="F478" s="81"/>
    </row>
    <row r="479" spans="1:7" x14ac:dyDescent="0.2">
      <c r="A479" s="334">
        <v>1</v>
      </c>
      <c r="B479" s="507">
        <v>13553.61</v>
      </c>
      <c r="C479" s="418">
        <v>1</v>
      </c>
      <c r="D479" s="335">
        <v>616000</v>
      </c>
      <c r="E479" s="346">
        <f>+B479*C479*D479</f>
        <v>8349023760</v>
      </c>
      <c r="F479" s="81">
        <f t="shared" ref="F479:F539" si="34">+B479*C479</f>
        <v>13553.61</v>
      </c>
      <c r="G479" s="307" t="s">
        <v>185</v>
      </c>
    </row>
    <row r="480" spans="1:7" x14ac:dyDescent="0.2">
      <c r="A480" s="334">
        <f>+A479+1</f>
        <v>2</v>
      </c>
      <c r="B480" s="507">
        <v>192004.87</v>
      </c>
      <c r="C480" s="419">
        <v>1</v>
      </c>
      <c r="D480" s="335">
        <v>616000</v>
      </c>
      <c r="E480" s="346">
        <f t="shared" ref="E480:E495" si="35">+B480*C480*D480</f>
        <v>118274999920</v>
      </c>
      <c r="F480" s="81">
        <f t="shared" si="34"/>
        <v>192004.87</v>
      </c>
      <c r="G480" s="307" t="s">
        <v>365</v>
      </c>
    </row>
    <row r="481" spans="1:6" x14ac:dyDescent="0.2">
      <c r="A481" s="334">
        <f t="shared" ref="A481:A539" si="36">+A480+1</f>
        <v>3</v>
      </c>
      <c r="B481" s="507">
        <v>76440.800000000003</v>
      </c>
      <c r="C481" s="419">
        <v>1</v>
      </c>
      <c r="D481" s="335">
        <v>616000</v>
      </c>
      <c r="E481" s="346">
        <f t="shared" si="35"/>
        <v>47087532800</v>
      </c>
      <c r="F481" s="81">
        <f t="shared" si="34"/>
        <v>76440.800000000003</v>
      </c>
    </row>
    <row r="482" spans="1:6" x14ac:dyDescent="0.2">
      <c r="A482" s="334">
        <f t="shared" si="36"/>
        <v>4</v>
      </c>
      <c r="B482" s="507">
        <v>125545.89</v>
      </c>
      <c r="C482" s="419">
        <v>1</v>
      </c>
      <c r="D482" s="335">
        <v>616000</v>
      </c>
      <c r="E482" s="346">
        <f t="shared" si="35"/>
        <v>77336268240</v>
      </c>
      <c r="F482" s="81">
        <f t="shared" si="34"/>
        <v>125545.89</v>
      </c>
    </row>
    <row r="483" spans="1:6" x14ac:dyDescent="0.2">
      <c r="A483" s="334">
        <f t="shared" si="36"/>
        <v>5</v>
      </c>
      <c r="B483" s="507">
        <v>77064.259999999995</v>
      </c>
      <c r="C483" s="419">
        <v>1</v>
      </c>
      <c r="D483" s="335">
        <v>616000</v>
      </c>
      <c r="E483" s="346">
        <f t="shared" si="35"/>
        <v>47471584160</v>
      </c>
      <c r="F483" s="81">
        <f t="shared" si="34"/>
        <v>77064.259999999995</v>
      </c>
    </row>
    <row r="484" spans="1:6" x14ac:dyDescent="0.2">
      <c r="A484" s="334">
        <f t="shared" si="36"/>
        <v>6</v>
      </c>
      <c r="B484" s="507">
        <v>216141.74</v>
      </c>
      <c r="C484" s="419">
        <v>0.8</v>
      </c>
      <c r="D484" s="335">
        <v>616000</v>
      </c>
      <c r="E484" s="346">
        <f t="shared" si="35"/>
        <v>106514649472</v>
      </c>
      <c r="F484" s="81">
        <f t="shared" si="34"/>
        <v>172913.39199999999</v>
      </c>
    </row>
    <row r="485" spans="1:6" x14ac:dyDescent="0.2">
      <c r="A485" s="334">
        <f t="shared" si="36"/>
        <v>7</v>
      </c>
      <c r="B485" s="507">
        <v>5523.94</v>
      </c>
      <c r="C485" s="419">
        <v>1</v>
      </c>
      <c r="D485" s="335">
        <v>616000</v>
      </c>
      <c r="E485" s="346">
        <f t="shared" si="35"/>
        <v>3402747039.9999995</v>
      </c>
      <c r="F485" s="81">
        <f t="shared" si="34"/>
        <v>5523.94</v>
      </c>
    </row>
    <row r="486" spans="1:6" x14ac:dyDescent="0.2">
      <c r="A486" s="334">
        <f t="shared" si="36"/>
        <v>8</v>
      </c>
      <c r="B486" s="507">
        <v>59140.82</v>
      </c>
      <c r="C486" s="419">
        <v>1</v>
      </c>
      <c r="D486" s="339">
        <v>616000</v>
      </c>
      <c r="E486" s="346">
        <f t="shared" si="35"/>
        <v>36430745120</v>
      </c>
      <c r="F486" s="81">
        <f t="shared" si="34"/>
        <v>59140.82</v>
      </c>
    </row>
    <row r="487" spans="1:6" x14ac:dyDescent="0.2">
      <c r="A487" s="334">
        <f t="shared" si="36"/>
        <v>9</v>
      </c>
      <c r="B487" s="507">
        <v>58501.2</v>
      </c>
      <c r="C487" s="419">
        <v>1</v>
      </c>
      <c r="D487" s="335">
        <v>616000</v>
      </c>
      <c r="E487" s="346">
        <f t="shared" si="35"/>
        <v>36036739200</v>
      </c>
      <c r="F487" s="81">
        <f t="shared" si="34"/>
        <v>58501.2</v>
      </c>
    </row>
    <row r="488" spans="1:6" x14ac:dyDescent="0.2">
      <c r="A488" s="334">
        <f t="shared" si="36"/>
        <v>10</v>
      </c>
      <c r="B488" s="507">
        <v>28647.05</v>
      </c>
      <c r="C488" s="419">
        <v>1</v>
      </c>
      <c r="D488" s="335">
        <v>616000</v>
      </c>
      <c r="E488" s="346">
        <f t="shared" si="35"/>
        <v>17646582800</v>
      </c>
      <c r="F488" s="81">
        <f t="shared" si="34"/>
        <v>28647.05</v>
      </c>
    </row>
    <row r="489" spans="1:6" x14ac:dyDescent="0.2">
      <c r="A489" s="334">
        <f t="shared" si="36"/>
        <v>11</v>
      </c>
      <c r="B489" s="507">
        <v>69991.11</v>
      </c>
      <c r="C489" s="419">
        <v>0.33</v>
      </c>
      <c r="D489" s="335">
        <v>616000</v>
      </c>
      <c r="E489" s="345">
        <f t="shared" si="35"/>
        <v>14227792840.800001</v>
      </c>
      <c r="F489" s="81">
        <f t="shared" si="34"/>
        <v>23097.066300000002</v>
      </c>
    </row>
    <row r="490" spans="1:6" x14ac:dyDescent="0.2">
      <c r="A490" s="334">
        <f t="shared" si="36"/>
        <v>12</v>
      </c>
      <c r="B490" s="507">
        <v>36235.06</v>
      </c>
      <c r="C490" s="419">
        <v>1</v>
      </c>
      <c r="D490" s="335">
        <v>616000</v>
      </c>
      <c r="E490" s="345">
        <f t="shared" si="35"/>
        <v>22320796960</v>
      </c>
      <c r="F490" s="81">
        <f t="shared" si="34"/>
        <v>36235.06</v>
      </c>
    </row>
    <row r="491" spans="1:6" x14ac:dyDescent="0.2">
      <c r="A491" s="334">
        <f t="shared" si="36"/>
        <v>13</v>
      </c>
      <c r="B491" s="507">
        <v>52129.11</v>
      </c>
      <c r="C491" s="419">
        <v>1</v>
      </c>
      <c r="D491" s="335">
        <v>616000</v>
      </c>
      <c r="E491" s="345">
        <f t="shared" si="35"/>
        <v>32111531760</v>
      </c>
      <c r="F491" s="81">
        <f t="shared" si="34"/>
        <v>52129.11</v>
      </c>
    </row>
    <row r="492" spans="1:6" x14ac:dyDescent="0.2">
      <c r="A492" s="334">
        <f t="shared" si="36"/>
        <v>14</v>
      </c>
      <c r="B492" s="507">
        <v>16307.17</v>
      </c>
      <c r="C492" s="419">
        <v>1</v>
      </c>
      <c r="D492" s="335">
        <v>616000</v>
      </c>
      <c r="E492" s="345">
        <f t="shared" si="35"/>
        <v>10045216720</v>
      </c>
      <c r="F492" s="81">
        <f t="shared" si="34"/>
        <v>16307.17</v>
      </c>
    </row>
    <row r="493" spans="1:6" x14ac:dyDescent="0.2">
      <c r="A493" s="334">
        <f t="shared" si="36"/>
        <v>15</v>
      </c>
      <c r="B493" s="507">
        <v>1846.28</v>
      </c>
      <c r="C493" s="419">
        <v>1</v>
      </c>
      <c r="D493" s="335">
        <v>616000</v>
      </c>
      <c r="E493" s="345">
        <f t="shared" si="35"/>
        <v>1137308480</v>
      </c>
      <c r="F493" s="81">
        <f t="shared" si="34"/>
        <v>1846.28</v>
      </c>
    </row>
    <row r="494" spans="1:6" x14ac:dyDescent="0.2">
      <c r="A494" s="334">
        <f t="shared" si="36"/>
        <v>16</v>
      </c>
      <c r="B494" s="507">
        <v>2988.77</v>
      </c>
      <c r="C494" s="419">
        <v>1</v>
      </c>
      <c r="D494" s="335">
        <v>616000</v>
      </c>
      <c r="E494" s="345">
        <f t="shared" si="35"/>
        <v>1841082320</v>
      </c>
      <c r="F494" s="81">
        <f t="shared" si="34"/>
        <v>2988.77</v>
      </c>
    </row>
    <row r="495" spans="1:6" x14ac:dyDescent="0.2">
      <c r="A495" s="334">
        <f t="shared" si="36"/>
        <v>17</v>
      </c>
      <c r="B495" s="507">
        <v>5120.9799999999996</v>
      </c>
      <c r="C495" s="419">
        <v>1</v>
      </c>
      <c r="D495" s="335">
        <v>616000</v>
      </c>
      <c r="E495" s="345">
        <f t="shared" si="35"/>
        <v>3154523679.9999995</v>
      </c>
      <c r="F495" s="81">
        <f t="shared" si="34"/>
        <v>5120.9799999999996</v>
      </c>
    </row>
    <row r="496" spans="1:6" x14ac:dyDescent="0.2">
      <c r="A496" s="334">
        <f t="shared" si="36"/>
        <v>18</v>
      </c>
      <c r="B496" s="507">
        <v>16794.310000000001</v>
      </c>
      <c r="C496" s="419">
        <v>1</v>
      </c>
      <c r="D496" s="335">
        <v>616000</v>
      </c>
      <c r="E496" s="345">
        <f>+B496*C496*D496</f>
        <v>10345294960</v>
      </c>
      <c r="F496" s="81">
        <f t="shared" si="34"/>
        <v>16794.310000000001</v>
      </c>
    </row>
    <row r="497" spans="1:6" x14ac:dyDescent="0.2">
      <c r="A497" s="334">
        <f t="shared" si="36"/>
        <v>19</v>
      </c>
      <c r="B497" s="507">
        <v>6851.55</v>
      </c>
      <c r="C497" s="419">
        <v>1</v>
      </c>
      <c r="D497" s="335">
        <v>616000</v>
      </c>
      <c r="E497" s="345">
        <f t="shared" ref="E497:E539" si="37">+B497*C497*D497</f>
        <v>4220554800</v>
      </c>
      <c r="F497" s="81">
        <f t="shared" si="34"/>
        <v>6851.55</v>
      </c>
    </row>
    <row r="498" spans="1:6" x14ac:dyDescent="0.2">
      <c r="A498" s="334">
        <f t="shared" si="36"/>
        <v>20</v>
      </c>
      <c r="B498" s="507">
        <v>7818.74</v>
      </c>
      <c r="C498" s="419">
        <v>1</v>
      </c>
      <c r="D498" s="335">
        <v>616000</v>
      </c>
      <c r="E498" s="345">
        <f t="shared" si="37"/>
        <v>4816343840</v>
      </c>
      <c r="F498" s="81">
        <f t="shared" si="34"/>
        <v>7818.74</v>
      </c>
    </row>
    <row r="499" spans="1:6" x14ac:dyDescent="0.2">
      <c r="A499" s="334">
        <f t="shared" si="36"/>
        <v>21</v>
      </c>
      <c r="B499" s="507">
        <v>974.97</v>
      </c>
      <c r="C499" s="419">
        <v>1</v>
      </c>
      <c r="D499" s="335">
        <v>616000</v>
      </c>
      <c r="E499" s="345">
        <f t="shared" si="37"/>
        <v>600581520</v>
      </c>
      <c r="F499" s="81">
        <f t="shared" si="34"/>
        <v>974.97</v>
      </c>
    </row>
    <row r="500" spans="1:6" x14ac:dyDescent="0.2">
      <c r="A500" s="334">
        <f t="shared" si="36"/>
        <v>22</v>
      </c>
      <c r="B500" s="507">
        <v>492.99</v>
      </c>
      <c r="C500" s="419">
        <v>1</v>
      </c>
      <c r="D500" s="335">
        <v>616000</v>
      </c>
      <c r="E500" s="345">
        <f t="shared" si="37"/>
        <v>303681840</v>
      </c>
      <c r="F500" s="81">
        <f t="shared" si="34"/>
        <v>492.99</v>
      </c>
    </row>
    <row r="501" spans="1:6" x14ac:dyDescent="0.2">
      <c r="A501" s="334">
        <f t="shared" si="36"/>
        <v>23</v>
      </c>
      <c r="B501" s="507">
        <v>1092.8900000000001</v>
      </c>
      <c r="C501" s="419">
        <v>1</v>
      </c>
      <c r="D501" s="335">
        <v>616000</v>
      </c>
      <c r="E501" s="345">
        <f t="shared" si="37"/>
        <v>673220240.00000012</v>
      </c>
      <c r="F501" s="81">
        <f t="shared" si="34"/>
        <v>1092.8900000000001</v>
      </c>
    </row>
    <row r="502" spans="1:6" x14ac:dyDescent="0.2">
      <c r="A502" s="334">
        <f t="shared" si="36"/>
        <v>24</v>
      </c>
      <c r="B502" s="507">
        <v>35891.79</v>
      </c>
      <c r="C502" s="419">
        <v>1</v>
      </c>
      <c r="D502" s="335">
        <v>616000</v>
      </c>
      <c r="E502" s="345">
        <f t="shared" si="37"/>
        <v>22109342640</v>
      </c>
      <c r="F502" s="81">
        <f t="shared" si="34"/>
        <v>35891.79</v>
      </c>
    </row>
    <row r="503" spans="1:6" x14ac:dyDescent="0.2">
      <c r="A503" s="334">
        <f t="shared" si="36"/>
        <v>25</v>
      </c>
      <c r="B503" s="507">
        <v>11086.68</v>
      </c>
      <c r="C503" s="419">
        <v>1</v>
      </c>
      <c r="D503" s="335">
        <v>616000</v>
      </c>
      <c r="E503" s="345">
        <f t="shared" si="37"/>
        <v>6829394880</v>
      </c>
      <c r="F503" s="81">
        <f t="shared" si="34"/>
        <v>11086.68</v>
      </c>
    </row>
    <row r="504" spans="1:6" x14ac:dyDescent="0.2">
      <c r="A504" s="334">
        <f t="shared" si="36"/>
        <v>26</v>
      </c>
      <c r="B504" s="507">
        <v>98054.65</v>
      </c>
      <c r="C504" s="419">
        <v>1</v>
      </c>
      <c r="D504" s="335">
        <v>616000</v>
      </c>
      <c r="E504" s="345">
        <f t="shared" si="37"/>
        <v>60401664400</v>
      </c>
      <c r="F504" s="81">
        <f t="shared" si="34"/>
        <v>98054.65</v>
      </c>
    </row>
    <row r="505" spans="1:6" x14ac:dyDescent="0.2">
      <c r="A505" s="334">
        <f t="shared" si="36"/>
        <v>27</v>
      </c>
      <c r="B505" s="507">
        <v>8880.0300000000007</v>
      </c>
      <c r="C505" s="419">
        <v>1</v>
      </c>
      <c r="D505" s="335">
        <v>616000</v>
      </c>
      <c r="E505" s="345">
        <f t="shared" si="37"/>
        <v>5470098480</v>
      </c>
      <c r="F505" s="81">
        <f t="shared" si="34"/>
        <v>8880.0300000000007</v>
      </c>
    </row>
    <row r="506" spans="1:6" x14ac:dyDescent="0.2">
      <c r="A506" s="334">
        <f t="shared" si="36"/>
        <v>28</v>
      </c>
      <c r="B506" s="507">
        <v>6799.1</v>
      </c>
      <c r="C506" s="419">
        <v>1</v>
      </c>
      <c r="D506" s="335">
        <v>616000</v>
      </c>
      <c r="E506" s="345">
        <f t="shared" si="37"/>
        <v>4188245600</v>
      </c>
      <c r="F506" s="81">
        <f t="shared" si="34"/>
        <v>6799.1</v>
      </c>
    </row>
    <row r="507" spans="1:6" x14ac:dyDescent="0.2">
      <c r="A507" s="334">
        <f t="shared" si="36"/>
        <v>29</v>
      </c>
      <c r="B507" s="507">
        <v>7043.86</v>
      </c>
      <c r="C507" s="419">
        <v>1</v>
      </c>
      <c r="D507" s="335">
        <v>616000</v>
      </c>
      <c r="E507" s="345">
        <f t="shared" si="37"/>
        <v>4339017760</v>
      </c>
      <c r="F507" s="81">
        <f t="shared" si="34"/>
        <v>7043.86</v>
      </c>
    </row>
    <row r="508" spans="1:6" x14ac:dyDescent="0.2">
      <c r="A508" s="334">
        <f t="shared" si="36"/>
        <v>30</v>
      </c>
      <c r="B508" s="507">
        <v>5250.53</v>
      </c>
      <c r="C508" s="419">
        <v>1</v>
      </c>
      <c r="D508" s="335">
        <v>616000</v>
      </c>
      <c r="E508" s="345">
        <f t="shared" si="37"/>
        <v>3234326480</v>
      </c>
      <c r="F508" s="81">
        <f t="shared" si="34"/>
        <v>5250.53</v>
      </c>
    </row>
    <row r="509" spans="1:6" x14ac:dyDescent="0.2">
      <c r="A509" s="334">
        <f t="shared" si="36"/>
        <v>31</v>
      </c>
      <c r="B509" s="507">
        <v>1686.91</v>
      </c>
      <c r="C509" s="419">
        <v>1</v>
      </c>
      <c r="D509" s="335">
        <v>616000</v>
      </c>
      <c r="E509" s="345">
        <f t="shared" si="37"/>
        <v>1039136560</v>
      </c>
      <c r="F509" s="81">
        <f t="shared" si="34"/>
        <v>1686.91</v>
      </c>
    </row>
    <row r="510" spans="1:6" x14ac:dyDescent="0.2">
      <c r="A510" s="334">
        <f t="shared" si="36"/>
        <v>32</v>
      </c>
      <c r="B510" s="507">
        <v>8115</v>
      </c>
      <c r="C510" s="419">
        <v>1</v>
      </c>
      <c r="D510" s="335">
        <v>616000</v>
      </c>
      <c r="E510" s="345">
        <f t="shared" si="37"/>
        <v>4998840000</v>
      </c>
      <c r="F510" s="81">
        <f t="shared" si="34"/>
        <v>8115</v>
      </c>
    </row>
    <row r="511" spans="1:6" x14ac:dyDescent="0.2">
      <c r="A511" s="334">
        <f t="shared" si="36"/>
        <v>33</v>
      </c>
      <c r="B511" s="507">
        <v>26054.61</v>
      </c>
      <c r="C511" s="419">
        <v>1</v>
      </c>
      <c r="D511" s="335">
        <v>616000</v>
      </c>
      <c r="E511" s="345">
        <f t="shared" si="37"/>
        <v>16049639760</v>
      </c>
      <c r="F511" s="81">
        <f t="shared" si="34"/>
        <v>26054.61</v>
      </c>
    </row>
    <row r="512" spans="1:6" x14ac:dyDescent="0.2">
      <c r="A512" s="334">
        <f t="shared" si="36"/>
        <v>34</v>
      </c>
      <c r="B512" s="507">
        <v>1674.64</v>
      </c>
      <c r="C512" s="419">
        <v>1</v>
      </c>
      <c r="D512" s="335">
        <v>616000</v>
      </c>
      <c r="E512" s="345">
        <f t="shared" si="37"/>
        <v>1031578240.0000001</v>
      </c>
      <c r="F512" s="81">
        <f t="shared" si="34"/>
        <v>1674.64</v>
      </c>
    </row>
    <row r="513" spans="1:6" x14ac:dyDescent="0.2">
      <c r="A513" s="334">
        <f t="shared" si="36"/>
        <v>35</v>
      </c>
      <c r="B513" s="507">
        <v>798.75</v>
      </c>
      <c r="C513" s="419">
        <v>1</v>
      </c>
      <c r="D513" s="335">
        <v>616000</v>
      </c>
      <c r="E513" s="345">
        <f t="shared" si="37"/>
        <v>492030000</v>
      </c>
      <c r="F513" s="81">
        <f t="shared" si="34"/>
        <v>798.75</v>
      </c>
    </row>
    <row r="514" spans="1:6" x14ac:dyDescent="0.2">
      <c r="A514" s="334">
        <f t="shared" si="36"/>
        <v>36</v>
      </c>
      <c r="B514" s="507">
        <v>6760.1</v>
      </c>
      <c r="C514" s="419">
        <v>1</v>
      </c>
      <c r="D514" s="335">
        <v>616000</v>
      </c>
      <c r="E514" s="345">
        <f t="shared" si="37"/>
        <v>4164221600</v>
      </c>
      <c r="F514" s="81">
        <f t="shared" si="34"/>
        <v>6760.1</v>
      </c>
    </row>
    <row r="515" spans="1:6" x14ac:dyDescent="0.2">
      <c r="A515" s="334">
        <f t="shared" si="36"/>
        <v>37</v>
      </c>
      <c r="B515" s="507">
        <v>24699.07</v>
      </c>
      <c r="C515" s="419">
        <v>1</v>
      </c>
      <c r="D515" s="335">
        <v>616000</v>
      </c>
      <c r="E515" s="345">
        <f t="shared" si="37"/>
        <v>15214627120</v>
      </c>
      <c r="F515" s="81">
        <f t="shared" si="34"/>
        <v>24699.07</v>
      </c>
    </row>
    <row r="516" spans="1:6" x14ac:dyDescent="0.2">
      <c r="A516" s="334">
        <f t="shared" si="36"/>
        <v>38</v>
      </c>
      <c r="B516" s="507">
        <v>1136.3699999999999</v>
      </c>
      <c r="C516" s="419">
        <v>1</v>
      </c>
      <c r="D516" s="335">
        <v>616000</v>
      </c>
      <c r="E516" s="345">
        <f t="shared" si="37"/>
        <v>700003919.99999988</v>
      </c>
      <c r="F516" s="81">
        <f t="shared" si="34"/>
        <v>1136.3699999999999</v>
      </c>
    </row>
    <row r="517" spans="1:6" x14ac:dyDescent="0.2">
      <c r="A517" s="334">
        <f t="shared" si="36"/>
        <v>39</v>
      </c>
      <c r="B517" s="507">
        <v>9000.5300000000007</v>
      </c>
      <c r="C517" s="419">
        <v>1</v>
      </c>
      <c r="D517" s="335">
        <v>616000</v>
      </c>
      <c r="E517" s="345">
        <f t="shared" si="37"/>
        <v>5544326480</v>
      </c>
      <c r="F517" s="81">
        <f t="shared" si="34"/>
        <v>9000.5300000000007</v>
      </c>
    </row>
    <row r="518" spans="1:6" x14ac:dyDescent="0.2">
      <c r="A518" s="334">
        <f t="shared" si="36"/>
        <v>40</v>
      </c>
      <c r="B518" s="507">
        <v>6578.37</v>
      </c>
      <c r="C518" s="419">
        <v>1</v>
      </c>
      <c r="D518" s="335">
        <v>616000</v>
      </c>
      <c r="E518" s="345">
        <f t="shared" si="37"/>
        <v>4052275920</v>
      </c>
      <c r="F518" s="81">
        <f t="shared" si="34"/>
        <v>6578.37</v>
      </c>
    </row>
    <row r="519" spans="1:6" x14ac:dyDescent="0.2">
      <c r="A519" s="334">
        <f t="shared" si="36"/>
        <v>41</v>
      </c>
      <c r="B519" s="507">
        <v>9712.27</v>
      </c>
      <c r="C519" s="419">
        <v>1</v>
      </c>
      <c r="D519" s="335">
        <v>616000</v>
      </c>
      <c r="E519" s="345">
        <f t="shared" si="37"/>
        <v>5982758320</v>
      </c>
      <c r="F519" s="81">
        <f t="shared" si="34"/>
        <v>9712.27</v>
      </c>
    </row>
    <row r="520" spans="1:6" x14ac:dyDescent="0.2">
      <c r="A520" s="334">
        <f t="shared" si="36"/>
        <v>42</v>
      </c>
      <c r="B520" s="507">
        <v>11187.77</v>
      </c>
      <c r="C520" s="419">
        <v>1</v>
      </c>
      <c r="D520" s="335">
        <v>616000</v>
      </c>
      <c r="E520" s="345">
        <f t="shared" si="37"/>
        <v>6891666320</v>
      </c>
      <c r="F520" s="81">
        <f t="shared" si="34"/>
        <v>11187.77</v>
      </c>
    </row>
    <row r="521" spans="1:6" x14ac:dyDescent="0.2">
      <c r="A521" s="334">
        <f t="shared" si="36"/>
        <v>43</v>
      </c>
      <c r="B521" s="507">
        <v>9911.51</v>
      </c>
      <c r="C521" s="419">
        <v>1</v>
      </c>
      <c r="D521" s="335">
        <v>616000</v>
      </c>
      <c r="E521" s="345">
        <f t="shared" si="37"/>
        <v>6105490160</v>
      </c>
      <c r="F521" s="81">
        <f t="shared" si="34"/>
        <v>9911.51</v>
      </c>
    </row>
    <row r="522" spans="1:6" x14ac:dyDescent="0.2">
      <c r="A522" s="334">
        <f t="shared" si="36"/>
        <v>44</v>
      </c>
      <c r="B522" s="507">
        <v>1138.1400000000001</v>
      </c>
      <c r="C522" s="419">
        <v>1</v>
      </c>
      <c r="D522" s="335">
        <v>616000</v>
      </c>
      <c r="E522" s="345">
        <f t="shared" si="37"/>
        <v>701094240.00000012</v>
      </c>
      <c r="F522" s="81">
        <f t="shared" si="34"/>
        <v>1138.1400000000001</v>
      </c>
    </row>
    <row r="523" spans="1:6" x14ac:dyDescent="0.2">
      <c r="A523" s="334">
        <f t="shared" si="36"/>
        <v>45</v>
      </c>
      <c r="B523" s="507">
        <v>6667.23</v>
      </c>
      <c r="C523" s="419">
        <v>1</v>
      </c>
      <c r="D523" s="335">
        <v>616000</v>
      </c>
      <c r="E523" s="345">
        <f t="shared" si="37"/>
        <v>4107013679.9999995</v>
      </c>
      <c r="F523" s="81">
        <f t="shared" si="34"/>
        <v>6667.23</v>
      </c>
    </row>
    <row r="524" spans="1:6" x14ac:dyDescent="0.2">
      <c r="A524" s="334">
        <f t="shared" si="36"/>
        <v>46</v>
      </c>
      <c r="B524" s="507">
        <v>284.93</v>
      </c>
      <c r="C524" s="419">
        <v>1</v>
      </c>
      <c r="D524" s="335">
        <v>616000</v>
      </c>
      <c r="E524" s="345">
        <f t="shared" si="37"/>
        <v>175516880</v>
      </c>
      <c r="F524" s="81">
        <f t="shared" si="34"/>
        <v>284.93</v>
      </c>
    </row>
    <row r="525" spans="1:6" x14ac:dyDescent="0.2">
      <c r="A525" s="334">
        <f t="shared" si="36"/>
        <v>47</v>
      </c>
      <c r="B525" s="507">
        <v>8639.44</v>
      </c>
      <c r="C525" s="419">
        <v>1</v>
      </c>
      <c r="D525" s="335">
        <v>616000</v>
      </c>
      <c r="E525" s="345">
        <f t="shared" si="37"/>
        <v>5321895040</v>
      </c>
      <c r="F525" s="81">
        <f t="shared" si="34"/>
        <v>8639.44</v>
      </c>
    </row>
    <row r="526" spans="1:6" x14ac:dyDescent="0.2">
      <c r="A526" s="334">
        <f t="shared" si="36"/>
        <v>48</v>
      </c>
      <c r="B526" s="507">
        <v>2777.88</v>
      </c>
      <c r="C526" s="419">
        <v>1</v>
      </c>
      <c r="D526" s="335">
        <v>616000</v>
      </c>
      <c r="E526" s="345">
        <f t="shared" si="37"/>
        <v>1711174080</v>
      </c>
      <c r="F526" s="81">
        <f t="shared" si="34"/>
        <v>2777.88</v>
      </c>
    </row>
    <row r="527" spans="1:6" x14ac:dyDescent="0.2">
      <c r="A527" s="334">
        <f t="shared" si="36"/>
        <v>49</v>
      </c>
      <c r="B527" s="507">
        <v>45864.54</v>
      </c>
      <c r="C527" s="419">
        <v>0.98</v>
      </c>
      <c r="D527" s="335">
        <v>616000</v>
      </c>
      <c r="E527" s="345">
        <f t="shared" si="37"/>
        <v>27687505507.200001</v>
      </c>
      <c r="F527" s="81">
        <f t="shared" si="34"/>
        <v>44947.249199999998</v>
      </c>
    </row>
    <row r="528" spans="1:6" x14ac:dyDescent="0.2">
      <c r="A528" s="334">
        <f t="shared" si="36"/>
        <v>50</v>
      </c>
      <c r="B528" s="507">
        <v>30214.83</v>
      </c>
      <c r="C528" s="419">
        <v>1</v>
      </c>
      <c r="D528" s="335">
        <v>616000</v>
      </c>
      <c r="E528" s="345">
        <f t="shared" si="37"/>
        <v>18612335280</v>
      </c>
      <c r="F528" s="81">
        <f t="shared" si="34"/>
        <v>30214.83</v>
      </c>
    </row>
    <row r="529" spans="1:6" x14ac:dyDescent="0.2">
      <c r="A529" s="334">
        <f t="shared" si="36"/>
        <v>51</v>
      </c>
      <c r="B529" s="507">
        <v>1015.01</v>
      </c>
      <c r="C529" s="419">
        <v>1</v>
      </c>
      <c r="D529" s="335">
        <v>616000</v>
      </c>
      <c r="E529" s="345">
        <f t="shared" si="37"/>
        <v>625246160</v>
      </c>
      <c r="F529" s="81">
        <f t="shared" si="34"/>
        <v>1015.01</v>
      </c>
    </row>
    <row r="530" spans="1:6" x14ac:dyDescent="0.2">
      <c r="A530" s="334">
        <f t="shared" si="36"/>
        <v>52</v>
      </c>
      <c r="B530" s="507">
        <v>4174.09</v>
      </c>
      <c r="C530" s="419">
        <v>1</v>
      </c>
      <c r="D530" s="335">
        <v>616000</v>
      </c>
      <c r="E530" s="345">
        <f t="shared" si="37"/>
        <v>2571239440</v>
      </c>
      <c r="F530" s="81">
        <f t="shared" si="34"/>
        <v>4174.09</v>
      </c>
    </row>
    <row r="531" spans="1:6" x14ac:dyDescent="0.2">
      <c r="A531" s="334">
        <f t="shared" si="36"/>
        <v>53</v>
      </c>
      <c r="B531" s="507">
        <v>39106.07</v>
      </c>
      <c r="C531" s="419">
        <v>1</v>
      </c>
      <c r="D531" s="335">
        <v>616000</v>
      </c>
      <c r="E531" s="345">
        <f t="shared" si="37"/>
        <v>24089339120</v>
      </c>
      <c r="F531" s="81">
        <f t="shared" si="34"/>
        <v>39106.07</v>
      </c>
    </row>
    <row r="532" spans="1:6" x14ac:dyDescent="0.2">
      <c r="A532" s="334">
        <f t="shared" si="36"/>
        <v>54</v>
      </c>
      <c r="B532" s="507">
        <v>48055.29</v>
      </c>
      <c r="C532" s="419">
        <v>0.6</v>
      </c>
      <c r="D532" s="335">
        <v>616000</v>
      </c>
      <c r="E532" s="345">
        <f t="shared" si="37"/>
        <v>17761235184</v>
      </c>
      <c r="F532" s="81">
        <f t="shared" si="34"/>
        <v>28833.173999999999</v>
      </c>
    </row>
    <row r="533" spans="1:6" x14ac:dyDescent="0.2">
      <c r="A533" s="334">
        <f t="shared" si="36"/>
        <v>55</v>
      </c>
      <c r="B533" s="507">
        <v>5122.5600000000004</v>
      </c>
      <c r="C533" s="419">
        <v>1</v>
      </c>
      <c r="D533" s="335">
        <v>616000</v>
      </c>
      <c r="E533" s="345">
        <f t="shared" si="37"/>
        <v>3155496960.0000005</v>
      </c>
      <c r="F533" s="81">
        <f t="shared" si="34"/>
        <v>5122.5600000000004</v>
      </c>
    </row>
    <row r="534" spans="1:6" x14ac:dyDescent="0.2">
      <c r="A534" s="334">
        <f t="shared" si="36"/>
        <v>56</v>
      </c>
      <c r="B534" s="507">
        <v>1417.73</v>
      </c>
      <c r="C534" s="419">
        <v>1</v>
      </c>
      <c r="D534" s="335">
        <v>616000</v>
      </c>
      <c r="E534" s="345">
        <f t="shared" si="37"/>
        <v>873321680</v>
      </c>
      <c r="F534" s="81">
        <f t="shared" si="34"/>
        <v>1417.73</v>
      </c>
    </row>
    <row r="535" spans="1:6" x14ac:dyDescent="0.2">
      <c r="A535" s="334">
        <f t="shared" si="36"/>
        <v>57</v>
      </c>
      <c r="B535" s="507">
        <v>1759.06</v>
      </c>
      <c r="C535" s="419">
        <v>1</v>
      </c>
      <c r="D535" s="335">
        <v>616000</v>
      </c>
      <c r="E535" s="345">
        <f t="shared" si="37"/>
        <v>1083580960</v>
      </c>
      <c r="F535" s="81">
        <f t="shared" si="34"/>
        <v>1759.06</v>
      </c>
    </row>
    <row r="536" spans="1:6" x14ac:dyDescent="0.2">
      <c r="A536" s="334">
        <f t="shared" si="36"/>
        <v>58</v>
      </c>
      <c r="B536" s="507">
        <v>5998.08</v>
      </c>
      <c r="C536" s="419">
        <v>1</v>
      </c>
      <c r="D536" s="335">
        <v>616000</v>
      </c>
      <c r="E536" s="345">
        <f t="shared" si="37"/>
        <v>3694817280</v>
      </c>
      <c r="F536" s="81">
        <f t="shared" si="34"/>
        <v>5998.08</v>
      </c>
    </row>
    <row r="537" spans="1:6" x14ac:dyDescent="0.2">
      <c r="A537" s="334">
        <f t="shared" si="36"/>
        <v>59</v>
      </c>
      <c r="B537" s="507">
        <v>53299.33</v>
      </c>
      <c r="C537" s="419">
        <v>1</v>
      </c>
      <c r="D537" s="335">
        <v>616000</v>
      </c>
      <c r="E537" s="345">
        <f t="shared" si="37"/>
        <v>32832387280</v>
      </c>
      <c r="F537" s="81">
        <f t="shared" si="34"/>
        <v>53299.33</v>
      </c>
    </row>
    <row r="538" spans="1:6" x14ac:dyDescent="0.2">
      <c r="A538" s="334">
        <f t="shared" si="36"/>
        <v>60</v>
      </c>
      <c r="B538" s="507">
        <v>818.31</v>
      </c>
      <c r="C538" s="419">
        <v>1</v>
      </c>
      <c r="D538" s="335">
        <v>616000</v>
      </c>
      <c r="E538" s="345">
        <f t="shared" si="37"/>
        <v>504078959.99999994</v>
      </c>
      <c r="F538" s="81">
        <f t="shared" si="34"/>
        <v>818.31</v>
      </c>
    </row>
    <row r="539" spans="1:6" x14ac:dyDescent="0.2">
      <c r="A539" s="334">
        <f t="shared" si="36"/>
        <v>61</v>
      </c>
      <c r="B539" s="507">
        <v>1023.73</v>
      </c>
      <c r="C539" s="419">
        <v>1</v>
      </c>
      <c r="D539" s="335">
        <v>616000</v>
      </c>
      <c r="E539" s="345">
        <f t="shared" si="37"/>
        <v>630617680</v>
      </c>
      <c r="F539" s="81">
        <f t="shared" si="34"/>
        <v>1023.73</v>
      </c>
    </row>
    <row r="540" spans="1:6" x14ac:dyDescent="0.2">
      <c r="A540" s="334"/>
      <c r="B540" s="502"/>
      <c r="C540" s="410"/>
      <c r="D540" s="335">
        <v>616000</v>
      </c>
      <c r="E540" s="345">
        <f t="shared" ref="E540" si="38">+B540*C540*D540</f>
        <v>0</v>
      </c>
      <c r="F540" s="308" t="s">
        <v>185</v>
      </c>
    </row>
    <row r="541" spans="1:6" x14ac:dyDescent="0.2">
      <c r="A541" s="334"/>
      <c r="B541" s="475"/>
      <c r="C541" s="413"/>
      <c r="D541" s="335"/>
      <c r="E541" s="335">
        <f>+B504*C504*D541</f>
        <v>0</v>
      </c>
      <c r="F541" s="308" t="s">
        <v>185</v>
      </c>
    </row>
    <row r="542" spans="1:6" x14ac:dyDescent="0.2">
      <c r="A542" s="341" t="s">
        <v>260</v>
      </c>
      <c r="B542" s="502"/>
      <c r="C542" s="410"/>
      <c r="D542" s="335"/>
      <c r="E542" s="337">
        <f>+F542*616000</f>
        <v>929325382524.00049</v>
      </c>
      <c r="F542" s="81">
        <f>SUM(F479:F541)</f>
        <v>1508645.1015000008</v>
      </c>
    </row>
    <row r="543" spans="1:6" x14ac:dyDescent="0.2">
      <c r="A543" s="334"/>
      <c r="B543" s="502"/>
      <c r="C543" s="410"/>
      <c r="D543" s="335"/>
      <c r="E543" s="335"/>
      <c r="F543" s="81"/>
    </row>
    <row r="547" spans="1:6" x14ac:dyDescent="0.2">
      <c r="A547" s="412" t="str">
        <f>+'Capacidad Financiera'!C47</f>
        <v>SYM INGENIERIA SAS</v>
      </c>
      <c r="B547" s="498"/>
      <c r="C547" s="405"/>
      <c r="D547" s="414"/>
      <c r="E547" s="414"/>
      <c r="F547" s="81"/>
    </row>
    <row r="548" spans="1:6" x14ac:dyDescent="0.2">
      <c r="A548" s="331"/>
      <c r="C548" s="406"/>
      <c r="F548" s="81"/>
    </row>
    <row r="549" spans="1:6" x14ac:dyDescent="0.2">
      <c r="A549" s="332" t="s">
        <v>255</v>
      </c>
      <c r="B549" s="499" t="s">
        <v>256</v>
      </c>
      <c r="C549" s="407" t="s">
        <v>257</v>
      </c>
      <c r="D549" s="332" t="s">
        <v>258</v>
      </c>
      <c r="E549" s="333" t="s">
        <v>259</v>
      </c>
      <c r="F549" s="81"/>
    </row>
    <row r="550" spans="1:6" x14ac:dyDescent="0.2">
      <c r="A550" s="334">
        <v>1</v>
      </c>
      <c r="B550" s="420">
        <v>222.15</v>
      </c>
      <c r="C550" s="342">
        <v>1</v>
      </c>
      <c r="D550" s="335">
        <v>616000</v>
      </c>
      <c r="E550" s="346">
        <f>+B550*C550*D550</f>
        <v>136844400</v>
      </c>
      <c r="F550" s="81">
        <f t="shared" ref="F550:F581" si="39">+B550*C550</f>
        <v>222.15</v>
      </c>
    </row>
    <row r="551" spans="1:6" x14ac:dyDescent="0.2">
      <c r="A551" s="334">
        <f>+A550+1</f>
        <v>2</v>
      </c>
      <c r="B551" s="420">
        <v>1189.01</v>
      </c>
      <c r="C551" s="342">
        <v>1</v>
      </c>
      <c r="D551" s="335">
        <v>616000</v>
      </c>
      <c r="E551" s="346">
        <f t="shared" ref="E551:E566" si="40">+B551*C551*D551</f>
        <v>732430160</v>
      </c>
      <c r="F551" s="81">
        <f t="shared" si="39"/>
        <v>1189.01</v>
      </c>
    </row>
    <row r="552" spans="1:6" x14ac:dyDescent="0.2">
      <c r="A552" s="334">
        <f t="shared" ref="A552:A585" si="41">+A551+1</f>
        <v>3</v>
      </c>
      <c r="B552" s="420">
        <v>8070.22</v>
      </c>
      <c r="C552" s="342">
        <v>1</v>
      </c>
      <c r="D552" s="335">
        <v>616000</v>
      </c>
      <c r="E552" s="346">
        <f t="shared" si="40"/>
        <v>4971255520</v>
      </c>
      <c r="F552" s="81">
        <f t="shared" si="39"/>
        <v>8070.22</v>
      </c>
    </row>
    <row r="553" spans="1:6" x14ac:dyDescent="0.2">
      <c r="A553" s="334">
        <f t="shared" si="41"/>
        <v>4</v>
      </c>
      <c r="B553" s="420">
        <v>5309.55</v>
      </c>
      <c r="C553" s="342">
        <v>1</v>
      </c>
      <c r="D553" s="335">
        <v>616000</v>
      </c>
      <c r="E553" s="346">
        <f t="shared" si="40"/>
        <v>3270682800</v>
      </c>
      <c r="F553" s="81">
        <f t="shared" si="39"/>
        <v>5309.55</v>
      </c>
    </row>
    <row r="554" spans="1:6" x14ac:dyDescent="0.2">
      <c r="A554" s="334">
        <f t="shared" si="41"/>
        <v>5</v>
      </c>
      <c r="B554" s="420">
        <v>1843.3</v>
      </c>
      <c r="C554" s="342">
        <v>1</v>
      </c>
      <c r="D554" s="335">
        <v>616000</v>
      </c>
      <c r="E554" s="346">
        <f t="shared" si="40"/>
        <v>1135472800</v>
      </c>
      <c r="F554" s="81">
        <f t="shared" si="39"/>
        <v>1843.3</v>
      </c>
    </row>
    <row r="555" spans="1:6" x14ac:dyDescent="0.2">
      <c r="A555" s="334">
        <f t="shared" si="41"/>
        <v>6</v>
      </c>
      <c r="B555" s="420">
        <v>1852.04</v>
      </c>
      <c r="C555" s="342">
        <v>1</v>
      </c>
      <c r="D555" s="335">
        <v>616000</v>
      </c>
      <c r="E555" s="346">
        <f t="shared" si="40"/>
        <v>1140856640</v>
      </c>
      <c r="F555" s="81">
        <f t="shared" si="39"/>
        <v>1852.04</v>
      </c>
    </row>
    <row r="556" spans="1:6" x14ac:dyDescent="0.2">
      <c r="A556" s="334">
        <f t="shared" si="41"/>
        <v>7</v>
      </c>
      <c r="B556" s="420">
        <v>691.96</v>
      </c>
      <c r="C556" s="342">
        <v>1</v>
      </c>
      <c r="D556" s="335">
        <v>616000</v>
      </c>
      <c r="E556" s="346">
        <f t="shared" si="40"/>
        <v>426247360</v>
      </c>
      <c r="F556" s="81">
        <f t="shared" si="39"/>
        <v>691.96</v>
      </c>
    </row>
    <row r="557" spans="1:6" x14ac:dyDescent="0.2">
      <c r="A557" s="334">
        <f t="shared" si="41"/>
        <v>8</v>
      </c>
      <c r="B557" s="420">
        <v>609.97</v>
      </c>
      <c r="C557" s="342">
        <v>1</v>
      </c>
      <c r="D557" s="339">
        <v>616000</v>
      </c>
      <c r="E557" s="346">
        <f t="shared" si="40"/>
        <v>375741520</v>
      </c>
      <c r="F557" s="81">
        <f t="shared" si="39"/>
        <v>609.97</v>
      </c>
    </row>
    <row r="558" spans="1:6" x14ac:dyDescent="0.2">
      <c r="A558" s="334">
        <f t="shared" si="41"/>
        <v>9</v>
      </c>
      <c r="B558" s="420">
        <v>1124.4000000000001</v>
      </c>
      <c r="C558" s="342">
        <v>1</v>
      </c>
      <c r="D558" s="335">
        <v>616000</v>
      </c>
      <c r="E558" s="346">
        <f t="shared" si="40"/>
        <v>692630400</v>
      </c>
      <c r="F558" s="81">
        <f t="shared" si="39"/>
        <v>1124.4000000000001</v>
      </c>
    </row>
    <row r="559" spans="1:6" x14ac:dyDescent="0.2">
      <c r="A559" s="334">
        <f t="shared" si="41"/>
        <v>10</v>
      </c>
      <c r="B559" s="420">
        <v>5969.72</v>
      </c>
      <c r="C559" s="342">
        <v>1</v>
      </c>
      <c r="D559" s="335">
        <v>616000</v>
      </c>
      <c r="E559" s="346">
        <f t="shared" si="40"/>
        <v>3677347520</v>
      </c>
      <c r="F559" s="81">
        <f t="shared" si="39"/>
        <v>5969.72</v>
      </c>
    </row>
    <row r="560" spans="1:6" x14ac:dyDescent="0.2">
      <c r="A560" s="334">
        <f t="shared" si="41"/>
        <v>11</v>
      </c>
      <c r="B560" s="420">
        <v>334.87</v>
      </c>
      <c r="C560" s="421">
        <v>1</v>
      </c>
      <c r="D560" s="335">
        <v>616000</v>
      </c>
      <c r="E560" s="345">
        <f t="shared" si="40"/>
        <v>206279920</v>
      </c>
      <c r="F560" s="81">
        <f t="shared" si="39"/>
        <v>334.87</v>
      </c>
    </row>
    <row r="561" spans="1:6" x14ac:dyDescent="0.2">
      <c r="A561" s="334">
        <f t="shared" si="41"/>
        <v>12</v>
      </c>
      <c r="B561" s="420">
        <v>2405.4</v>
      </c>
      <c r="C561" s="342">
        <v>1</v>
      </c>
      <c r="D561" s="335">
        <v>616000</v>
      </c>
      <c r="E561" s="345">
        <f t="shared" si="40"/>
        <v>1481726400</v>
      </c>
      <c r="F561" s="81">
        <f t="shared" si="39"/>
        <v>2405.4</v>
      </c>
    </row>
    <row r="562" spans="1:6" x14ac:dyDescent="0.2">
      <c r="A562" s="334">
        <f t="shared" si="41"/>
        <v>13</v>
      </c>
      <c r="B562" s="420">
        <v>2378.0500000000002</v>
      </c>
      <c r="C562" s="342">
        <v>1</v>
      </c>
      <c r="D562" s="335">
        <v>616000</v>
      </c>
      <c r="E562" s="345">
        <f t="shared" si="40"/>
        <v>1464878800</v>
      </c>
      <c r="F562" s="81">
        <f t="shared" si="39"/>
        <v>2378.0500000000002</v>
      </c>
    </row>
    <row r="563" spans="1:6" x14ac:dyDescent="0.2">
      <c r="A563" s="334">
        <f t="shared" si="41"/>
        <v>14</v>
      </c>
      <c r="B563" s="420">
        <v>6541.91</v>
      </c>
      <c r="C563" s="342">
        <v>1</v>
      </c>
      <c r="D563" s="335">
        <v>616000</v>
      </c>
      <c r="E563" s="345">
        <f t="shared" si="40"/>
        <v>4029816560</v>
      </c>
      <c r="F563" s="81">
        <f t="shared" si="39"/>
        <v>6541.91</v>
      </c>
    </row>
    <row r="564" spans="1:6" x14ac:dyDescent="0.2">
      <c r="A564" s="334">
        <f t="shared" si="41"/>
        <v>15</v>
      </c>
      <c r="B564" s="420">
        <v>959.75</v>
      </c>
      <c r="C564" s="342">
        <v>1</v>
      </c>
      <c r="D564" s="335">
        <v>616000</v>
      </c>
      <c r="E564" s="345">
        <f t="shared" si="40"/>
        <v>591206000</v>
      </c>
      <c r="F564" s="81">
        <f t="shared" si="39"/>
        <v>959.75</v>
      </c>
    </row>
    <row r="565" spans="1:6" x14ac:dyDescent="0.2">
      <c r="A565" s="334">
        <f t="shared" si="41"/>
        <v>16</v>
      </c>
      <c r="B565" s="420">
        <v>508.68</v>
      </c>
      <c r="C565" s="342">
        <v>1</v>
      </c>
      <c r="D565" s="335">
        <v>616000</v>
      </c>
      <c r="E565" s="345">
        <f t="shared" si="40"/>
        <v>313346880</v>
      </c>
      <c r="F565" s="81">
        <f t="shared" si="39"/>
        <v>508.68</v>
      </c>
    </row>
    <row r="566" spans="1:6" x14ac:dyDescent="0.2">
      <c r="A566" s="334">
        <f t="shared" si="41"/>
        <v>17</v>
      </c>
      <c r="B566" s="420">
        <v>5597.61</v>
      </c>
      <c r="C566" s="342">
        <v>1</v>
      </c>
      <c r="D566" s="335">
        <v>616000</v>
      </c>
      <c r="E566" s="345">
        <f t="shared" si="40"/>
        <v>3448127760</v>
      </c>
      <c r="F566" s="81">
        <f t="shared" si="39"/>
        <v>5597.61</v>
      </c>
    </row>
    <row r="567" spans="1:6" x14ac:dyDescent="0.2">
      <c r="A567" s="334">
        <f t="shared" si="41"/>
        <v>18</v>
      </c>
      <c r="B567" s="420">
        <v>3912.19</v>
      </c>
      <c r="C567" s="342">
        <v>1</v>
      </c>
      <c r="D567" s="335">
        <v>616000</v>
      </c>
      <c r="E567" s="345">
        <f>+B567*C567*D567</f>
        <v>2409909040</v>
      </c>
      <c r="F567" s="81">
        <f t="shared" si="39"/>
        <v>3912.19</v>
      </c>
    </row>
    <row r="568" spans="1:6" x14ac:dyDescent="0.2">
      <c r="A568" s="334">
        <f t="shared" si="41"/>
        <v>19</v>
      </c>
      <c r="B568" s="420">
        <v>1690.96</v>
      </c>
      <c r="C568" s="342">
        <v>1</v>
      </c>
      <c r="D568" s="335">
        <v>616000</v>
      </c>
      <c r="E568" s="345">
        <f t="shared" ref="E568:E581" si="42">+B568*C568*D568</f>
        <v>1041631360</v>
      </c>
      <c r="F568" s="81">
        <f t="shared" si="39"/>
        <v>1690.96</v>
      </c>
    </row>
    <row r="569" spans="1:6" x14ac:dyDescent="0.2">
      <c r="A569" s="334">
        <f t="shared" si="41"/>
        <v>20</v>
      </c>
      <c r="B569" s="420">
        <v>407.92</v>
      </c>
      <c r="C569" s="342">
        <v>1</v>
      </c>
      <c r="D569" s="335">
        <v>616000</v>
      </c>
      <c r="E569" s="345">
        <f t="shared" si="42"/>
        <v>251278720</v>
      </c>
      <c r="F569" s="81">
        <f t="shared" si="39"/>
        <v>407.92</v>
      </c>
    </row>
    <row r="570" spans="1:6" x14ac:dyDescent="0.2">
      <c r="A570" s="334">
        <f t="shared" si="41"/>
        <v>21</v>
      </c>
      <c r="B570" s="420">
        <v>261.52</v>
      </c>
      <c r="C570" s="342">
        <v>1</v>
      </c>
      <c r="D570" s="335">
        <v>616000</v>
      </c>
      <c r="E570" s="345">
        <f t="shared" si="42"/>
        <v>161096320</v>
      </c>
      <c r="F570" s="81">
        <f t="shared" si="39"/>
        <v>261.52</v>
      </c>
    </row>
    <row r="571" spans="1:6" x14ac:dyDescent="0.2">
      <c r="A571" s="334">
        <f t="shared" si="41"/>
        <v>22</v>
      </c>
      <c r="B571" s="420">
        <v>19911.23</v>
      </c>
      <c r="C571" s="342">
        <v>0.5</v>
      </c>
      <c r="D571" s="335">
        <v>616000</v>
      </c>
      <c r="E571" s="345">
        <f t="shared" si="42"/>
        <v>6132658840</v>
      </c>
      <c r="F571" s="81">
        <f t="shared" si="39"/>
        <v>9955.6149999999998</v>
      </c>
    </row>
    <row r="572" spans="1:6" x14ac:dyDescent="0.2">
      <c r="A572" s="334">
        <f t="shared" si="41"/>
        <v>23</v>
      </c>
      <c r="B572" s="420">
        <v>1840.39</v>
      </c>
      <c r="C572" s="342">
        <v>0.7</v>
      </c>
      <c r="D572" s="335">
        <v>616000</v>
      </c>
      <c r="E572" s="345">
        <f t="shared" si="42"/>
        <v>793576168</v>
      </c>
      <c r="F572" s="81">
        <f t="shared" si="39"/>
        <v>1288.2729999999999</v>
      </c>
    </row>
    <row r="573" spans="1:6" x14ac:dyDescent="0.2">
      <c r="A573" s="334">
        <f t="shared" si="41"/>
        <v>24</v>
      </c>
      <c r="B573" s="420">
        <v>391.4</v>
      </c>
      <c r="C573" s="342">
        <v>0.7</v>
      </c>
      <c r="D573" s="335">
        <v>616000</v>
      </c>
      <c r="E573" s="345">
        <f t="shared" si="42"/>
        <v>168771679.99999997</v>
      </c>
      <c r="F573" s="81">
        <f t="shared" si="39"/>
        <v>273.97999999999996</v>
      </c>
    </row>
    <row r="574" spans="1:6" x14ac:dyDescent="0.2">
      <c r="A574" s="334">
        <f t="shared" si="41"/>
        <v>25</v>
      </c>
      <c r="B574" s="420">
        <v>7099.15</v>
      </c>
      <c r="C574" s="342">
        <v>0.7</v>
      </c>
      <c r="D574" s="335">
        <v>616000</v>
      </c>
      <c r="E574" s="345">
        <f t="shared" si="42"/>
        <v>3061153480</v>
      </c>
      <c r="F574" s="81">
        <f t="shared" si="39"/>
        <v>4969.4049999999997</v>
      </c>
    </row>
    <row r="575" spans="1:6" x14ac:dyDescent="0.2">
      <c r="A575" s="334">
        <f t="shared" si="41"/>
        <v>26</v>
      </c>
      <c r="B575" s="420">
        <v>8973.8799999999992</v>
      </c>
      <c r="C575" s="342">
        <v>0.75</v>
      </c>
      <c r="D575" s="335">
        <v>616000</v>
      </c>
      <c r="E575" s="345">
        <f t="shared" si="42"/>
        <v>4145932560</v>
      </c>
      <c r="F575" s="81">
        <f t="shared" si="39"/>
        <v>6730.41</v>
      </c>
    </row>
    <row r="576" spans="1:6" x14ac:dyDescent="0.2">
      <c r="A576" s="334">
        <f t="shared" si="41"/>
        <v>27</v>
      </c>
      <c r="B576" s="420">
        <v>6125.13</v>
      </c>
      <c r="C576" s="342">
        <v>1</v>
      </c>
      <c r="D576" s="335">
        <v>616000</v>
      </c>
      <c r="E576" s="345">
        <f t="shared" si="42"/>
        <v>3773080080</v>
      </c>
      <c r="F576" s="81">
        <f t="shared" si="39"/>
        <v>6125.13</v>
      </c>
    </row>
    <row r="577" spans="1:6" x14ac:dyDescent="0.2">
      <c r="A577" s="334">
        <f t="shared" si="41"/>
        <v>28</v>
      </c>
      <c r="B577" s="420">
        <v>17364.89</v>
      </c>
      <c r="C577" s="342">
        <v>0.9</v>
      </c>
      <c r="D577" s="335">
        <v>616000</v>
      </c>
      <c r="E577" s="345">
        <f t="shared" si="42"/>
        <v>9627095016</v>
      </c>
      <c r="F577" s="81">
        <f t="shared" si="39"/>
        <v>15628.401</v>
      </c>
    </row>
    <row r="578" spans="1:6" x14ac:dyDescent="0.2">
      <c r="A578" s="334">
        <f t="shared" si="41"/>
        <v>29</v>
      </c>
      <c r="B578" s="420">
        <v>6910.19</v>
      </c>
      <c r="C578" s="342">
        <v>0.75</v>
      </c>
      <c r="D578" s="335">
        <v>616000</v>
      </c>
      <c r="E578" s="345">
        <f t="shared" si="42"/>
        <v>3192507780</v>
      </c>
      <c r="F578" s="81">
        <f t="shared" si="39"/>
        <v>5182.6424999999999</v>
      </c>
    </row>
    <row r="579" spans="1:6" x14ac:dyDescent="0.2">
      <c r="A579" s="334">
        <f t="shared" si="41"/>
        <v>30</v>
      </c>
      <c r="B579" s="420">
        <v>2271.2199999999998</v>
      </c>
      <c r="C579" s="342">
        <v>0.75</v>
      </c>
      <c r="D579" s="335">
        <v>616000</v>
      </c>
      <c r="E579" s="345">
        <f t="shared" si="42"/>
        <v>1049303640</v>
      </c>
      <c r="F579" s="81">
        <f t="shared" si="39"/>
        <v>1703.415</v>
      </c>
    </row>
    <row r="580" spans="1:6" x14ac:dyDescent="0.2">
      <c r="A580" s="334">
        <f t="shared" si="41"/>
        <v>31</v>
      </c>
      <c r="B580" s="420">
        <v>30957.63</v>
      </c>
      <c r="C580" s="342">
        <v>0.8</v>
      </c>
      <c r="D580" s="335">
        <v>616000</v>
      </c>
      <c r="E580" s="345">
        <f t="shared" si="42"/>
        <v>15255920064.000002</v>
      </c>
      <c r="F580" s="81">
        <f t="shared" si="39"/>
        <v>24766.104000000003</v>
      </c>
    </row>
    <row r="581" spans="1:6" x14ac:dyDescent="0.2">
      <c r="A581" s="334">
        <f t="shared" si="41"/>
        <v>32</v>
      </c>
      <c r="B581" s="420">
        <v>39171.25</v>
      </c>
      <c r="C581" s="342">
        <v>0.6</v>
      </c>
      <c r="D581" s="335">
        <v>616000</v>
      </c>
      <c r="E581" s="345">
        <f t="shared" si="42"/>
        <v>14477694000</v>
      </c>
      <c r="F581" s="81">
        <f t="shared" si="39"/>
        <v>23502.75</v>
      </c>
    </row>
    <row r="582" spans="1:6" x14ac:dyDescent="0.2">
      <c r="A582" s="334">
        <f t="shared" si="41"/>
        <v>33</v>
      </c>
      <c r="B582" s="420">
        <v>9314.74</v>
      </c>
      <c r="C582" s="342">
        <v>0.7</v>
      </c>
      <c r="D582" s="335">
        <v>616001</v>
      </c>
      <c r="E582" s="345">
        <f t="shared" ref="E582:E585" si="43">+B582*C582*D582</f>
        <v>4016522408.3179994</v>
      </c>
      <c r="F582" s="81">
        <f t="shared" ref="F582:F585" si="44">+B582*C582</f>
        <v>6520.3179999999993</v>
      </c>
    </row>
    <row r="583" spans="1:6" x14ac:dyDescent="0.2">
      <c r="A583" s="334">
        <f t="shared" si="41"/>
        <v>34</v>
      </c>
      <c r="B583" s="420">
        <v>777.94</v>
      </c>
      <c r="C583" s="342">
        <v>0.7</v>
      </c>
      <c r="D583" s="335">
        <v>616002</v>
      </c>
      <c r="E583" s="345">
        <f t="shared" si="43"/>
        <v>335448817.116</v>
      </c>
      <c r="F583" s="81">
        <f t="shared" si="44"/>
        <v>544.55799999999999</v>
      </c>
    </row>
    <row r="584" spans="1:6" x14ac:dyDescent="0.2">
      <c r="A584" s="334">
        <f t="shared" si="41"/>
        <v>35</v>
      </c>
      <c r="B584" s="420">
        <v>21130.35</v>
      </c>
      <c r="C584" s="342">
        <v>0.4</v>
      </c>
      <c r="D584" s="335">
        <v>616003</v>
      </c>
      <c r="E584" s="345">
        <f t="shared" si="43"/>
        <v>5206543596.4200001</v>
      </c>
      <c r="F584" s="81">
        <f t="shared" si="44"/>
        <v>8452.14</v>
      </c>
    </row>
    <row r="585" spans="1:6" x14ac:dyDescent="0.2">
      <c r="A585" s="334">
        <f t="shared" si="41"/>
        <v>36</v>
      </c>
      <c r="B585" s="420">
        <v>14365.68</v>
      </c>
      <c r="C585" s="342">
        <v>0.2</v>
      </c>
      <c r="D585" s="335">
        <v>616004</v>
      </c>
      <c r="E585" s="345">
        <f t="shared" si="43"/>
        <v>1769863268.5440001</v>
      </c>
      <c r="F585" s="81">
        <f t="shared" si="44"/>
        <v>2873.1360000000004</v>
      </c>
    </row>
    <row r="586" spans="1:6" x14ac:dyDescent="0.2">
      <c r="F586" s="438">
        <f>SUM(F550:F585)</f>
        <v>170397.45750000002</v>
      </c>
    </row>
    <row r="587" spans="1:6" x14ac:dyDescent="0.2">
      <c r="B587" s="422">
        <f>SUM(B550:B586)</f>
        <v>238486.25</v>
      </c>
      <c r="E587" s="130">
        <f>+F586*616000</f>
        <v>104964833820.00002</v>
      </c>
      <c r="F587" s="423" t="s">
        <v>185</v>
      </c>
    </row>
    <row r="594" spans="1:6" x14ac:dyDescent="0.2">
      <c r="A594" s="412" t="str">
        <f>+BD!A14</f>
        <v>GAICO INGENIEROS CONSTRUCTORES S.A.</v>
      </c>
      <c r="B594" s="498"/>
      <c r="C594" s="405"/>
      <c r="D594" s="424"/>
      <c r="E594" s="424"/>
      <c r="F594" s="81"/>
    </row>
    <row r="595" spans="1:6" x14ac:dyDescent="0.2">
      <c r="A595" s="331"/>
      <c r="C595" s="406"/>
      <c r="F595" s="81"/>
    </row>
    <row r="596" spans="1:6" x14ac:dyDescent="0.2">
      <c r="A596" s="332" t="s">
        <v>255</v>
      </c>
      <c r="B596" s="499" t="s">
        <v>256</v>
      </c>
      <c r="C596" s="407" t="s">
        <v>257</v>
      </c>
      <c r="D596" s="332" t="s">
        <v>258</v>
      </c>
      <c r="E596" s="333" t="s">
        <v>259</v>
      </c>
      <c r="F596" s="81"/>
    </row>
    <row r="597" spans="1:6" ht="15.75" thickBot="1" x14ac:dyDescent="0.3">
      <c r="A597" s="334">
        <v>1</v>
      </c>
      <c r="B597" s="422">
        <v>13096.66</v>
      </c>
      <c r="C597" s="437">
        <v>1</v>
      </c>
      <c r="D597" s="335">
        <v>616000</v>
      </c>
      <c r="E597" s="346">
        <f>+B597*C597*D597</f>
        <v>8067542560</v>
      </c>
      <c r="F597" s="81">
        <f t="shared" ref="F597:F632" si="45">+B597*C597</f>
        <v>13096.66</v>
      </c>
    </row>
    <row r="598" spans="1:6" ht="15.75" thickBot="1" x14ac:dyDescent="0.3">
      <c r="A598" s="334">
        <f>+A597+1</f>
        <v>2</v>
      </c>
      <c r="B598" s="422">
        <v>42169</v>
      </c>
      <c r="C598" s="437">
        <v>0.94299999999999995</v>
      </c>
      <c r="D598" s="335">
        <v>616000</v>
      </c>
      <c r="E598" s="346">
        <f t="shared" ref="E598:E613" si="46">+B598*C598*D598</f>
        <v>24495466072</v>
      </c>
      <c r="F598" s="81">
        <f t="shared" si="45"/>
        <v>39765.366999999998</v>
      </c>
    </row>
    <row r="599" spans="1:6" ht="15.75" thickBot="1" x14ac:dyDescent="0.3">
      <c r="A599" s="334">
        <f t="shared" ref="A599:A633" si="47">+A598+1</f>
        <v>3</v>
      </c>
      <c r="B599" s="422">
        <v>73548.08</v>
      </c>
      <c r="C599" s="437">
        <v>0.96</v>
      </c>
      <c r="D599" s="335">
        <v>616000</v>
      </c>
      <c r="E599" s="346">
        <f t="shared" si="46"/>
        <v>43493392588.799995</v>
      </c>
      <c r="F599" s="81">
        <f t="shared" si="45"/>
        <v>70606.156799999997</v>
      </c>
    </row>
    <row r="600" spans="1:6" ht="15.75" thickBot="1" x14ac:dyDescent="0.3">
      <c r="A600" s="334">
        <f t="shared" si="47"/>
        <v>4</v>
      </c>
      <c r="B600" s="422">
        <v>49753.86</v>
      </c>
      <c r="C600" s="437">
        <v>0.6</v>
      </c>
      <c r="D600" s="335">
        <v>616000</v>
      </c>
      <c r="E600" s="346">
        <f t="shared" si="46"/>
        <v>18389026656</v>
      </c>
      <c r="F600" s="81">
        <f t="shared" si="45"/>
        <v>29852.315999999999</v>
      </c>
    </row>
    <row r="601" spans="1:6" ht="15.75" thickBot="1" x14ac:dyDescent="0.3">
      <c r="A601" s="334">
        <f t="shared" si="47"/>
        <v>5</v>
      </c>
      <c r="B601" s="422">
        <v>37347.26</v>
      </c>
      <c r="C601" s="437">
        <v>1</v>
      </c>
      <c r="D601" s="335">
        <v>616000</v>
      </c>
      <c r="E601" s="346">
        <f t="shared" si="46"/>
        <v>23005912160</v>
      </c>
      <c r="F601" s="81">
        <f t="shared" si="45"/>
        <v>37347.26</v>
      </c>
    </row>
    <row r="602" spans="1:6" ht="15.75" thickBot="1" x14ac:dyDescent="0.3">
      <c r="A602" s="334">
        <f t="shared" si="47"/>
        <v>6</v>
      </c>
      <c r="B602" s="422">
        <v>2907.84</v>
      </c>
      <c r="C602" s="437">
        <v>1</v>
      </c>
      <c r="D602" s="335">
        <v>616000</v>
      </c>
      <c r="E602" s="346">
        <f t="shared" si="46"/>
        <v>1791229440</v>
      </c>
      <c r="F602" s="81">
        <f t="shared" si="45"/>
        <v>2907.84</v>
      </c>
    </row>
    <row r="603" spans="1:6" ht="15.75" thickBot="1" x14ac:dyDescent="0.3">
      <c r="A603" s="334">
        <f t="shared" si="47"/>
        <v>7</v>
      </c>
      <c r="B603" s="422">
        <v>3718.11</v>
      </c>
      <c r="C603" s="437">
        <v>1</v>
      </c>
      <c r="D603" s="335">
        <v>616000</v>
      </c>
      <c r="E603" s="346">
        <f t="shared" si="46"/>
        <v>2290355760</v>
      </c>
      <c r="F603" s="81">
        <f t="shared" si="45"/>
        <v>3718.11</v>
      </c>
    </row>
    <row r="604" spans="1:6" ht="15.75" thickBot="1" x14ac:dyDescent="0.3">
      <c r="A604" s="334">
        <f t="shared" si="47"/>
        <v>8</v>
      </c>
      <c r="B604" s="422">
        <v>754.06</v>
      </c>
      <c r="C604" s="437">
        <v>1</v>
      </c>
      <c r="D604" s="339">
        <v>616000</v>
      </c>
      <c r="E604" s="346">
        <f t="shared" si="46"/>
        <v>464500959.99999994</v>
      </c>
      <c r="F604" s="81">
        <f t="shared" si="45"/>
        <v>754.06</v>
      </c>
    </row>
    <row r="605" spans="1:6" ht="15.75" thickBot="1" x14ac:dyDescent="0.3">
      <c r="A605" s="334">
        <f t="shared" si="47"/>
        <v>9</v>
      </c>
      <c r="B605" s="422">
        <v>70099.570000000007</v>
      </c>
      <c r="C605" s="437">
        <v>1</v>
      </c>
      <c r="D605" s="335">
        <v>616000</v>
      </c>
      <c r="E605" s="346">
        <f t="shared" si="46"/>
        <v>43181335120.000008</v>
      </c>
      <c r="F605" s="81">
        <f t="shared" si="45"/>
        <v>70099.570000000007</v>
      </c>
    </row>
    <row r="606" spans="1:6" ht="15.75" thickBot="1" x14ac:dyDescent="0.3">
      <c r="A606" s="334">
        <f t="shared" si="47"/>
        <v>10</v>
      </c>
      <c r="B606" s="422">
        <v>37234.639999999999</v>
      </c>
      <c r="C606" s="437">
        <v>0.3</v>
      </c>
      <c r="D606" s="335">
        <v>616000</v>
      </c>
      <c r="E606" s="346">
        <f t="shared" si="46"/>
        <v>6880961472</v>
      </c>
      <c r="F606" s="81">
        <f t="shared" si="45"/>
        <v>11170.392</v>
      </c>
    </row>
    <row r="607" spans="1:6" ht="15.75" thickBot="1" x14ac:dyDescent="0.3">
      <c r="A607" s="334">
        <f t="shared" si="47"/>
        <v>11</v>
      </c>
      <c r="B607" s="422">
        <v>59885.3</v>
      </c>
      <c r="C607" s="437">
        <v>0.3</v>
      </c>
      <c r="D607" s="335">
        <v>616000</v>
      </c>
      <c r="E607" s="345">
        <f t="shared" si="46"/>
        <v>11066803440</v>
      </c>
      <c r="F607" s="81">
        <f t="shared" si="45"/>
        <v>17965.59</v>
      </c>
    </row>
    <row r="608" spans="1:6" ht="15.75" thickBot="1" x14ac:dyDescent="0.3">
      <c r="A608" s="334">
        <f t="shared" si="47"/>
        <v>12</v>
      </c>
      <c r="B608" s="422">
        <v>89175.75</v>
      </c>
      <c r="C608" s="437">
        <v>0.5</v>
      </c>
      <c r="D608" s="335">
        <v>616000</v>
      </c>
      <c r="E608" s="345">
        <f t="shared" si="46"/>
        <v>27466131000</v>
      </c>
      <c r="F608" s="81">
        <f t="shared" si="45"/>
        <v>44587.875</v>
      </c>
    </row>
    <row r="609" spans="1:6" ht="15.75" thickBot="1" x14ac:dyDescent="0.3">
      <c r="A609" s="334">
        <f t="shared" si="47"/>
        <v>13</v>
      </c>
      <c r="B609" s="422">
        <v>22614.81</v>
      </c>
      <c r="C609" s="437">
        <v>1</v>
      </c>
      <c r="D609" s="335">
        <v>616000</v>
      </c>
      <c r="E609" s="345">
        <f t="shared" si="46"/>
        <v>13930722960</v>
      </c>
      <c r="F609" s="81">
        <f t="shared" si="45"/>
        <v>22614.81</v>
      </c>
    </row>
    <row r="610" spans="1:6" ht="15.75" thickBot="1" x14ac:dyDescent="0.3">
      <c r="A610" s="334">
        <f t="shared" si="47"/>
        <v>14</v>
      </c>
      <c r="B610" s="422">
        <v>31604.98</v>
      </c>
      <c r="C610" s="437">
        <v>1</v>
      </c>
      <c r="D610" s="335">
        <v>616000</v>
      </c>
      <c r="E610" s="345">
        <f t="shared" si="46"/>
        <v>19468667680</v>
      </c>
      <c r="F610" s="81">
        <f t="shared" si="45"/>
        <v>31604.98</v>
      </c>
    </row>
    <row r="611" spans="1:6" ht="15.75" thickBot="1" x14ac:dyDescent="0.3">
      <c r="A611" s="334">
        <f t="shared" si="47"/>
        <v>15</v>
      </c>
      <c r="B611" s="422">
        <v>24857.24</v>
      </c>
      <c r="C611" s="437">
        <v>1</v>
      </c>
      <c r="D611" s="335">
        <v>616000</v>
      </c>
      <c r="E611" s="345">
        <f t="shared" si="46"/>
        <v>15312059840.000002</v>
      </c>
      <c r="F611" s="81">
        <f t="shared" si="45"/>
        <v>24857.24</v>
      </c>
    </row>
    <row r="612" spans="1:6" ht="15.75" thickBot="1" x14ac:dyDescent="0.3">
      <c r="A612" s="334">
        <f t="shared" si="47"/>
        <v>16</v>
      </c>
      <c r="B612" s="422">
        <v>19641.73</v>
      </c>
      <c r="C612" s="437">
        <v>1</v>
      </c>
      <c r="D612" s="335">
        <v>616000</v>
      </c>
      <c r="E612" s="345">
        <f t="shared" si="46"/>
        <v>12099305680</v>
      </c>
      <c r="F612" s="81">
        <f t="shared" si="45"/>
        <v>19641.73</v>
      </c>
    </row>
    <row r="613" spans="1:6" ht="15.75" thickBot="1" x14ac:dyDescent="0.3">
      <c r="A613" s="334">
        <f t="shared" si="47"/>
        <v>17</v>
      </c>
      <c r="B613" s="422">
        <v>61824.3675</v>
      </c>
      <c r="C613" s="437">
        <v>0.25</v>
      </c>
      <c r="D613" s="335">
        <v>616000</v>
      </c>
      <c r="E613" s="345">
        <f t="shared" si="46"/>
        <v>9520952595</v>
      </c>
      <c r="F613" s="81">
        <f t="shared" si="45"/>
        <v>15456.091875</v>
      </c>
    </row>
    <row r="614" spans="1:6" ht="15.75" thickBot="1" x14ac:dyDescent="0.3">
      <c r="A614" s="334">
        <f t="shared" si="47"/>
        <v>18</v>
      </c>
      <c r="B614" s="422">
        <v>247297.47</v>
      </c>
      <c r="C614" s="437">
        <v>0.25</v>
      </c>
      <c r="D614" s="335">
        <v>616000</v>
      </c>
      <c r="E614" s="345">
        <f>+B614*C614*D614</f>
        <v>38083810380</v>
      </c>
      <c r="F614" s="81">
        <f t="shared" si="45"/>
        <v>61824.3675</v>
      </c>
    </row>
    <row r="615" spans="1:6" ht="15.75" thickBot="1" x14ac:dyDescent="0.3">
      <c r="A615" s="334">
        <f t="shared" si="47"/>
        <v>19</v>
      </c>
      <c r="B615" s="422">
        <v>24753.05</v>
      </c>
      <c r="C615" s="437">
        <v>1</v>
      </c>
      <c r="D615" s="335">
        <v>616000</v>
      </c>
      <c r="E615" s="345">
        <f t="shared" ref="E615:E632" si="48">+B615*C615*D615</f>
        <v>15247878800</v>
      </c>
      <c r="F615" s="81">
        <f t="shared" si="45"/>
        <v>24753.05</v>
      </c>
    </row>
    <row r="616" spans="1:6" ht="15.75" thickBot="1" x14ac:dyDescent="0.3">
      <c r="A616" s="334">
        <f t="shared" si="47"/>
        <v>20</v>
      </c>
      <c r="B616" s="422">
        <v>51182.43</v>
      </c>
      <c r="C616" s="437">
        <v>0.7</v>
      </c>
      <c r="D616" s="335">
        <v>616000</v>
      </c>
      <c r="E616" s="345">
        <f t="shared" si="48"/>
        <v>22069863816</v>
      </c>
      <c r="F616" s="81">
        <f t="shared" si="45"/>
        <v>35827.701000000001</v>
      </c>
    </row>
    <row r="617" spans="1:6" ht="15.75" thickBot="1" x14ac:dyDescent="0.3">
      <c r="A617" s="334">
        <f t="shared" si="47"/>
        <v>21</v>
      </c>
      <c r="B617" s="422">
        <v>27168.23</v>
      </c>
      <c r="C617" s="437">
        <v>0.7</v>
      </c>
      <c r="D617" s="335">
        <v>616000</v>
      </c>
      <c r="E617" s="345">
        <f t="shared" si="48"/>
        <v>11714940776</v>
      </c>
      <c r="F617" s="81">
        <f t="shared" si="45"/>
        <v>19017.760999999999</v>
      </c>
    </row>
    <row r="618" spans="1:6" ht="15.75" thickBot="1" x14ac:dyDescent="0.3">
      <c r="A618" s="334">
        <f t="shared" si="47"/>
        <v>22</v>
      </c>
      <c r="B618" s="422">
        <v>14178.34</v>
      </c>
      <c r="C618" s="437">
        <v>1</v>
      </c>
      <c r="D618" s="335">
        <v>616000</v>
      </c>
      <c r="E618" s="345">
        <f t="shared" si="48"/>
        <v>8733857440</v>
      </c>
      <c r="F618" s="81">
        <f t="shared" si="45"/>
        <v>14178.34</v>
      </c>
    </row>
    <row r="619" spans="1:6" ht="15.75" thickBot="1" x14ac:dyDescent="0.3">
      <c r="A619" s="334">
        <f t="shared" si="47"/>
        <v>23</v>
      </c>
      <c r="B619" s="422">
        <v>31955.65</v>
      </c>
      <c r="C619" s="437">
        <v>0.25</v>
      </c>
      <c r="D619" s="335">
        <v>616000</v>
      </c>
      <c r="E619" s="345">
        <f t="shared" si="48"/>
        <v>4921170100</v>
      </c>
      <c r="F619" s="81">
        <f t="shared" si="45"/>
        <v>7988.9125000000004</v>
      </c>
    </row>
    <row r="620" spans="1:6" ht="15.75" thickBot="1" x14ac:dyDescent="0.3">
      <c r="A620" s="334">
        <f t="shared" si="47"/>
        <v>24</v>
      </c>
      <c r="B620" s="422">
        <v>42860.83</v>
      </c>
      <c r="C620" s="437">
        <v>0.4</v>
      </c>
      <c r="D620" s="335">
        <v>616000</v>
      </c>
      <c r="E620" s="345">
        <f t="shared" si="48"/>
        <v>10560908512.000002</v>
      </c>
      <c r="F620" s="81">
        <f t="shared" si="45"/>
        <v>17144.332000000002</v>
      </c>
    </row>
    <row r="621" spans="1:6" ht="15.75" thickBot="1" x14ac:dyDescent="0.3">
      <c r="A621" s="334">
        <f t="shared" si="47"/>
        <v>25</v>
      </c>
      <c r="B621" s="422">
        <v>5569.29</v>
      </c>
      <c r="C621" s="437">
        <v>1</v>
      </c>
      <c r="D621" s="335">
        <v>616000</v>
      </c>
      <c r="E621" s="345">
        <f t="shared" si="48"/>
        <v>3430682640</v>
      </c>
      <c r="F621" s="81">
        <f t="shared" si="45"/>
        <v>5569.29</v>
      </c>
    </row>
    <row r="622" spans="1:6" ht="15.75" thickBot="1" x14ac:dyDescent="0.3">
      <c r="A622" s="334">
        <f t="shared" si="47"/>
        <v>26</v>
      </c>
      <c r="B622" s="422">
        <v>7584.31</v>
      </c>
      <c r="C622" s="437">
        <v>1</v>
      </c>
      <c r="D622" s="335">
        <v>616000</v>
      </c>
      <c r="E622" s="345">
        <f t="shared" si="48"/>
        <v>4671934960</v>
      </c>
      <c r="F622" s="81">
        <f t="shared" si="45"/>
        <v>7584.31</v>
      </c>
    </row>
    <row r="623" spans="1:6" ht="15.75" thickBot="1" x14ac:dyDescent="0.3">
      <c r="A623" s="334">
        <f t="shared" si="47"/>
        <v>27</v>
      </c>
      <c r="B623" s="422">
        <v>28201.4</v>
      </c>
      <c r="C623" s="437">
        <v>0.4</v>
      </c>
      <c r="D623" s="335">
        <v>616000</v>
      </c>
      <c r="E623" s="345">
        <f t="shared" si="48"/>
        <v>6948824960.000001</v>
      </c>
      <c r="F623" s="81">
        <f t="shared" si="45"/>
        <v>11280.560000000001</v>
      </c>
    </row>
    <row r="624" spans="1:6" ht="15.75" thickBot="1" x14ac:dyDescent="0.3">
      <c r="A624" s="334">
        <f t="shared" si="47"/>
        <v>28</v>
      </c>
      <c r="B624" s="422">
        <v>7574.64</v>
      </c>
      <c r="C624" s="437">
        <v>0.5</v>
      </c>
      <c r="D624" s="335">
        <v>616000</v>
      </c>
      <c r="E624" s="345">
        <f t="shared" si="48"/>
        <v>2332989120</v>
      </c>
      <c r="F624" s="81">
        <f t="shared" si="45"/>
        <v>3787.32</v>
      </c>
    </row>
    <row r="625" spans="1:6" ht="15.75" thickBot="1" x14ac:dyDescent="0.3">
      <c r="A625" s="334">
        <f t="shared" si="47"/>
        <v>29</v>
      </c>
      <c r="B625" s="422">
        <v>19157.11</v>
      </c>
      <c r="C625" s="437">
        <v>1</v>
      </c>
      <c r="D625" s="335">
        <v>616000</v>
      </c>
      <c r="E625" s="345">
        <f t="shared" si="48"/>
        <v>11800779760</v>
      </c>
      <c r="F625" s="81">
        <f t="shared" si="45"/>
        <v>19157.11</v>
      </c>
    </row>
    <row r="626" spans="1:6" ht="15.75" thickBot="1" x14ac:dyDescent="0.3">
      <c r="A626" s="334">
        <f t="shared" si="47"/>
        <v>30</v>
      </c>
      <c r="B626" s="422">
        <v>10880.32</v>
      </c>
      <c r="C626" s="437">
        <v>1</v>
      </c>
      <c r="D626" s="335">
        <v>616000</v>
      </c>
      <c r="E626" s="345">
        <f t="shared" si="48"/>
        <v>6702277120</v>
      </c>
      <c r="F626" s="81">
        <f t="shared" si="45"/>
        <v>10880.32</v>
      </c>
    </row>
    <row r="627" spans="1:6" ht="15.75" thickBot="1" x14ac:dyDescent="0.3">
      <c r="A627" s="334">
        <f t="shared" si="47"/>
        <v>31</v>
      </c>
      <c r="B627" s="422">
        <v>5911.02</v>
      </c>
      <c r="C627" s="437">
        <v>1</v>
      </c>
      <c r="D627" s="335">
        <v>616000</v>
      </c>
      <c r="E627" s="345">
        <f t="shared" si="48"/>
        <v>3641188320.0000005</v>
      </c>
      <c r="F627" s="81">
        <f t="shared" si="45"/>
        <v>5911.02</v>
      </c>
    </row>
    <row r="628" spans="1:6" ht="15.75" thickBot="1" x14ac:dyDescent="0.3">
      <c r="A628" s="334">
        <f t="shared" si="47"/>
        <v>32</v>
      </c>
      <c r="B628" s="422">
        <v>7732.26</v>
      </c>
      <c r="C628" s="437">
        <v>1</v>
      </c>
      <c r="D628" s="335">
        <v>616000</v>
      </c>
      <c r="E628" s="345">
        <f t="shared" si="48"/>
        <v>4763072160</v>
      </c>
      <c r="F628" s="81">
        <f t="shared" si="45"/>
        <v>7732.26</v>
      </c>
    </row>
    <row r="629" spans="1:6" ht="15.75" thickBot="1" x14ac:dyDescent="0.3">
      <c r="A629" s="334">
        <f t="shared" si="47"/>
        <v>33</v>
      </c>
      <c r="B629" s="422">
        <v>88674.65</v>
      </c>
      <c r="C629" s="437">
        <v>1</v>
      </c>
      <c r="D629" s="335">
        <v>616000</v>
      </c>
      <c r="E629" s="345">
        <f t="shared" si="48"/>
        <v>54623584400</v>
      </c>
      <c r="F629" s="81">
        <f t="shared" si="45"/>
        <v>88674.65</v>
      </c>
    </row>
    <row r="630" spans="1:6" ht="15.75" thickBot="1" x14ac:dyDescent="0.3">
      <c r="A630" s="334">
        <f t="shared" si="47"/>
        <v>34</v>
      </c>
      <c r="B630" s="422">
        <v>37221.32</v>
      </c>
      <c r="C630" s="437">
        <v>1</v>
      </c>
      <c r="D630" s="335">
        <v>616000</v>
      </c>
      <c r="E630" s="345">
        <f t="shared" si="48"/>
        <v>22928333120</v>
      </c>
      <c r="F630" s="81">
        <f t="shared" si="45"/>
        <v>37221.32</v>
      </c>
    </row>
    <row r="631" spans="1:6" ht="15.75" thickBot="1" x14ac:dyDescent="0.3">
      <c r="A631" s="334">
        <f t="shared" si="47"/>
        <v>35</v>
      </c>
      <c r="B631" s="422">
        <v>84340.1</v>
      </c>
      <c r="C631" s="437">
        <v>0.5</v>
      </c>
      <c r="D631" s="335">
        <v>616000</v>
      </c>
      <c r="E631" s="345">
        <f t="shared" si="48"/>
        <v>25976750800</v>
      </c>
      <c r="F631" s="81">
        <f t="shared" si="45"/>
        <v>42170.05</v>
      </c>
    </row>
    <row r="632" spans="1:6" x14ac:dyDescent="0.2">
      <c r="A632" s="334">
        <f t="shared" si="47"/>
        <v>36</v>
      </c>
      <c r="B632" s="507"/>
      <c r="C632" s="419"/>
      <c r="D632" s="335">
        <v>616000</v>
      </c>
      <c r="E632" s="345">
        <f t="shared" si="48"/>
        <v>0</v>
      </c>
      <c r="F632" s="81">
        <f t="shared" si="45"/>
        <v>0</v>
      </c>
    </row>
    <row r="633" spans="1:6" x14ac:dyDescent="0.2">
      <c r="A633" s="334">
        <f t="shared" si="47"/>
        <v>37</v>
      </c>
      <c r="B633" s="507">
        <f>SUM(B597:B631)</f>
        <v>1382475.6775000002</v>
      </c>
      <c r="C633" s="419"/>
      <c r="D633" s="335">
        <v>616000</v>
      </c>
      <c r="E633" s="345">
        <f>+F633*616000</f>
        <v>540077213167.80005</v>
      </c>
      <c r="F633" s="81">
        <f>SUM(F597:F632)</f>
        <v>876748.72267500008</v>
      </c>
    </row>
    <row r="639" spans="1:6" x14ac:dyDescent="0.2">
      <c r="A639" s="412" t="str">
        <f>+BD!A15</f>
        <v>ALVARADO Y DURING LIMITADA</v>
      </c>
      <c r="B639" s="498"/>
      <c r="C639" s="405"/>
      <c r="D639" s="424"/>
      <c r="E639" s="424"/>
      <c r="F639" s="81"/>
    </row>
    <row r="640" spans="1:6" x14ac:dyDescent="0.2">
      <c r="A640" s="331"/>
      <c r="C640" s="406"/>
      <c r="F640" s="81"/>
    </row>
    <row r="641" spans="1:6" x14ac:dyDescent="0.2">
      <c r="A641" s="332" t="s">
        <v>255</v>
      </c>
      <c r="B641" s="499" t="s">
        <v>256</v>
      </c>
      <c r="C641" s="407" t="s">
        <v>257</v>
      </c>
      <c r="D641" s="332" t="s">
        <v>258</v>
      </c>
      <c r="E641" s="333" t="s">
        <v>259</v>
      </c>
      <c r="F641" s="81"/>
    </row>
    <row r="642" spans="1:6" x14ac:dyDescent="0.2">
      <c r="A642" s="334">
        <v>1</v>
      </c>
      <c r="B642" s="500">
        <v>73460.83</v>
      </c>
      <c r="C642" s="408">
        <v>0.3</v>
      </c>
      <c r="D642" s="335">
        <v>616000</v>
      </c>
      <c r="E642" s="346">
        <f>+B642*C642*D642</f>
        <v>13575561384</v>
      </c>
      <c r="F642" s="81">
        <f t="shared" ref="F642:F666" si="49">+B642*C642</f>
        <v>22038.249</v>
      </c>
    </row>
    <row r="643" spans="1:6" x14ac:dyDescent="0.2">
      <c r="A643" s="334">
        <f>+A642+1</f>
        <v>2</v>
      </c>
      <c r="B643" s="500">
        <v>39236.58</v>
      </c>
      <c r="C643" s="410">
        <v>0.5</v>
      </c>
      <c r="D643" s="335">
        <v>616000</v>
      </c>
      <c r="E643" s="346">
        <f t="shared" ref="E643:E658" si="50">+B643*C643*D643</f>
        <v>12084866640</v>
      </c>
      <c r="F643" s="81">
        <f t="shared" si="49"/>
        <v>19618.29</v>
      </c>
    </row>
    <row r="644" spans="1:6" x14ac:dyDescent="0.2">
      <c r="A644" s="334">
        <f t="shared" ref="A644:A666" si="51">+A643+1</f>
        <v>3</v>
      </c>
      <c r="B644" s="500">
        <v>29095.21</v>
      </c>
      <c r="C644" s="408">
        <v>0.5</v>
      </c>
      <c r="D644" s="335">
        <v>616000</v>
      </c>
      <c r="E644" s="346">
        <f t="shared" si="50"/>
        <v>8961324680</v>
      </c>
      <c r="F644" s="81">
        <f t="shared" si="49"/>
        <v>14547.605</v>
      </c>
    </row>
    <row r="645" spans="1:6" x14ac:dyDescent="0.2">
      <c r="A645" s="334">
        <f t="shared" si="51"/>
        <v>4</v>
      </c>
      <c r="B645" s="500">
        <v>5935.33</v>
      </c>
      <c r="C645" s="408">
        <v>1</v>
      </c>
      <c r="D645" s="335">
        <v>616000</v>
      </c>
      <c r="E645" s="346">
        <f t="shared" si="50"/>
        <v>3656163280</v>
      </c>
      <c r="F645" s="81">
        <f t="shared" si="49"/>
        <v>5935.33</v>
      </c>
    </row>
    <row r="646" spans="1:6" x14ac:dyDescent="0.2">
      <c r="A646" s="334">
        <f t="shared" si="51"/>
        <v>5</v>
      </c>
      <c r="B646" s="500">
        <v>13644.8</v>
      </c>
      <c r="C646" s="408">
        <v>1</v>
      </c>
      <c r="D646" s="335">
        <v>616000</v>
      </c>
      <c r="E646" s="346">
        <f t="shared" si="50"/>
        <v>8405196800</v>
      </c>
      <c r="F646" s="81">
        <f t="shared" si="49"/>
        <v>13644.8</v>
      </c>
    </row>
    <row r="647" spans="1:6" x14ac:dyDescent="0.2">
      <c r="A647" s="334">
        <f t="shared" si="51"/>
        <v>6</v>
      </c>
      <c r="B647" s="500">
        <v>1160.18</v>
      </c>
      <c r="C647" s="408">
        <v>1</v>
      </c>
      <c r="D647" s="335">
        <v>616000</v>
      </c>
      <c r="E647" s="346">
        <f t="shared" si="50"/>
        <v>714670880</v>
      </c>
      <c r="F647" s="81">
        <f t="shared" si="49"/>
        <v>1160.18</v>
      </c>
    </row>
    <row r="648" spans="1:6" x14ac:dyDescent="0.2">
      <c r="A648" s="334">
        <f t="shared" si="51"/>
        <v>7</v>
      </c>
      <c r="B648" s="500">
        <v>628.61</v>
      </c>
      <c r="C648" s="408">
        <v>1</v>
      </c>
      <c r="D648" s="335">
        <v>616000</v>
      </c>
      <c r="E648" s="346">
        <f t="shared" si="50"/>
        <v>387223760</v>
      </c>
      <c r="F648" s="81">
        <f t="shared" si="49"/>
        <v>628.61</v>
      </c>
    </row>
    <row r="649" spans="1:6" x14ac:dyDescent="0.2">
      <c r="A649" s="334">
        <f t="shared" si="51"/>
        <v>8</v>
      </c>
      <c r="B649" s="501">
        <v>2416</v>
      </c>
      <c r="C649" s="409">
        <v>1</v>
      </c>
      <c r="D649" s="339">
        <v>616000</v>
      </c>
      <c r="E649" s="346">
        <f t="shared" si="50"/>
        <v>1488256000</v>
      </c>
      <c r="F649" s="81">
        <f t="shared" si="49"/>
        <v>2416</v>
      </c>
    </row>
    <row r="650" spans="1:6" x14ac:dyDescent="0.2">
      <c r="A650" s="334">
        <f t="shared" si="51"/>
        <v>9</v>
      </c>
      <c r="B650" s="500">
        <v>2784.53</v>
      </c>
      <c r="C650" s="408">
        <v>1</v>
      </c>
      <c r="D650" s="335">
        <v>616000</v>
      </c>
      <c r="E650" s="346">
        <f t="shared" si="50"/>
        <v>1715270480.0000002</v>
      </c>
      <c r="F650" s="81">
        <f t="shared" si="49"/>
        <v>2784.53</v>
      </c>
    </row>
    <row r="651" spans="1:6" x14ac:dyDescent="0.2">
      <c r="A651" s="334">
        <f t="shared" si="51"/>
        <v>10</v>
      </c>
      <c r="B651" s="500">
        <v>4833.12</v>
      </c>
      <c r="C651" s="408">
        <v>1</v>
      </c>
      <c r="D651" s="335">
        <v>616000</v>
      </c>
      <c r="E651" s="346">
        <f t="shared" si="50"/>
        <v>2977201920</v>
      </c>
      <c r="F651" s="81">
        <f t="shared" si="49"/>
        <v>4833.12</v>
      </c>
    </row>
    <row r="652" spans="1:6" x14ac:dyDescent="0.2">
      <c r="A652" s="334">
        <f t="shared" si="51"/>
        <v>11</v>
      </c>
      <c r="B652" s="500">
        <v>8465.9500000000007</v>
      </c>
      <c r="C652" s="408">
        <v>1</v>
      </c>
      <c r="D652" s="335">
        <v>616000</v>
      </c>
      <c r="E652" s="345">
        <f t="shared" si="50"/>
        <v>5215025200</v>
      </c>
      <c r="F652" s="81">
        <f t="shared" si="49"/>
        <v>8465.9500000000007</v>
      </c>
    </row>
    <row r="653" spans="1:6" x14ac:dyDescent="0.2">
      <c r="A653" s="334">
        <f t="shared" si="51"/>
        <v>12</v>
      </c>
      <c r="B653" s="500">
        <v>16154.79</v>
      </c>
      <c r="C653" s="408">
        <v>1</v>
      </c>
      <c r="D653" s="335">
        <v>616000</v>
      </c>
      <c r="E653" s="345">
        <f t="shared" si="50"/>
        <v>9951350640</v>
      </c>
      <c r="F653" s="81">
        <f t="shared" si="49"/>
        <v>16154.79</v>
      </c>
    </row>
    <row r="654" spans="1:6" x14ac:dyDescent="0.2">
      <c r="A654" s="334">
        <f t="shared" si="51"/>
        <v>13</v>
      </c>
      <c r="B654" s="500">
        <v>397.09</v>
      </c>
      <c r="C654" s="408">
        <v>1</v>
      </c>
      <c r="D654" s="335">
        <v>616000</v>
      </c>
      <c r="E654" s="345">
        <f t="shared" si="50"/>
        <v>244607439.99999997</v>
      </c>
      <c r="F654" s="81">
        <f t="shared" si="49"/>
        <v>397.09</v>
      </c>
    </row>
    <row r="655" spans="1:6" x14ac:dyDescent="0.2">
      <c r="A655" s="334">
        <f t="shared" si="51"/>
        <v>14</v>
      </c>
      <c r="B655" s="500">
        <v>637.04999999999995</v>
      </c>
      <c r="C655" s="408">
        <v>1</v>
      </c>
      <c r="D655" s="335">
        <v>616000</v>
      </c>
      <c r="E655" s="345">
        <f t="shared" si="50"/>
        <v>392422800</v>
      </c>
      <c r="F655" s="81">
        <f t="shared" si="49"/>
        <v>637.04999999999995</v>
      </c>
    </row>
    <row r="656" spans="1:6" x14ac:dyDescent="0.2">
      <c r="A656" s="334">
        <f t="shared" si="51"/>
        <v>15</v>
      </c>
      <c r="B656" s="500">
        <v>859.75</v>
      </c>
      <c r="C656" s="408">
        <v>1</v>
      </c>
      <c r="D656" s="335">
        <v>616000</v>
      </c>
      <c r="E656" s="345">
        <f t="shared" si="50"/>
        <v>529606000</v>
      </c>
      <c r="F656" s="81">
        <f t="shared" si="49"/>
        <v>859.75</v>
      </c>
    </row>
    <row r="657" spans="1:6" x14ac:dyDescent="0.2">
      <c r="A657" s="334">
        <f t="shared" si="51"/>
        <v>16</v>
      </c>
      <c r="B657" s="500">
        <v>546.09</v>
      </c>
      <c r="C657" s="408">
        <v>1</v>
      </c>
      <c r="D657" s="335">
        <v>616000</v>
      </c>
      <c r="E657" s="345">
        <f t="shared" si="50"/>
        <v>336391440</v>
      </c>
      <c r="F657" s="81">
        <f t="shared" si="49"/>
        <v>546.09</v>
      </c>
    </row>
    <row r="658" spans="1:6" x14ac:dyDescent="0.2">
      <c r="A658" s="334">
        <f t="shared" si="51"/>
        <v>17</v>
      </c>
      <c r="B658" s="500">
        <v>12011.54</v>
      </c>
      <c r="C658" s="408">
        <v>0.5</v>
      </c>
      <c r="D658" s="335">
        <v>616000</v>
      </c>
      <c r="E658" s="345">
        <f t="shared" si="50"/>
        <v>3699554320.0000005</v>
      </c>
      <c r="F658" s="81">
        <f t="shared" si="49"/>
        <v>6005.77</v>
      </c>
    </row>
    <row r="659" spans="1:6" x14ac:dyDescent="0.2">
      <c r="A659" s="334">
        <f t="shared" si="51"/>
        <v>18</v>
      </c>
      <c r="B659" s="500">
        <v>5163</v>
      </c>
      <c r="C659" s="408">
        <v>1</v>
      </c>
      <c r="D659" s="335">
        <v>616000</v>
      </c>
      <c r="E659" s="345">
        <f>+B659*C659*D659</f>
        <v>3180408000</v>
      </c>
      <c r="F659" s="81">
        <f t="shared" si="49"/>
        <v>5163</v>
      </c>
    </row>
    <row r="660" spans="1:6" x14ac:dyDescent="0.2">
      <c r="A660" s="334">
        <f t="shared" si="51"/>
        <v>19</v>
      </c>
      <c r="B660" s="500">
        <v>33045.58</v>
      </c>
      <c r="C660" s="408">
        <v>0.5</v>
      </c>
      <c r="D660" s="335">
        <v>616000</v>
      </c>
      <c r="E660" s="345">
        <f t="shared" ref="E660:E666" si="52">+B660*C660*D660</f>
        <v>10178038640</v>
      </c>
      <c r="F660" s="81">
        <f t="shared" si="49"/>
        <v>16522.79</v>
      </c>
    </row>
    <row r="661" spans="1:6" x14ac:dyDescent="0.2">
      <c r="A661" s="334">
        <f t="shared" si="51"/>
        <v>20</v>
      </c>
      <c r="B661" s="500">
        <v>1938.66</v>
      </c>
      <c r="C661" s="408">
        <v>1</v>
      </c>
      <c r="D661" s="335">
        <v>616000</v>
      </c>
      <c r="E661" s="345">
        <f t="shared" si="52"/>
        <v>1194214560</v>
      </c>
      <c r="F661" s="81">
        <f t="shared" si="49"/>
        <v>1938.66</v>
      </c>
    </row>
    <row r="662" spans="1:6" x14ac:dyDescent="0.2">
      <c r="A662" s="334">
        <f t="shared" si="51"/>
        <v>21</v>
      </c>
      <c r="B662" s="500">
        <v>2966.67</v>
      </c>
      <c r="C662" s="408">
        <v>1</v>
      </c>
      <c r="D662" s="335">
        <v>616000</v>
      </c>
      <c r="E662" s="345">
        <f t="shared" si="52"/>
        <v>1827468720</v>
      </c>
      <c r="F662" s="81">
        <f t="shared" si="49"/>
        <v>2966.67</v>
      </c>
    </row>
    <row r="663" spans="1:6" x14ac:dyDescent="0.2">
      <c r="A663" s="334">
        <f t="shared" si="51"/>
        <v>22</v>
      </c>
      <c r="B663" s="500">
        <v>18288.669999999998</v>
      </c>
      <c r="C663" s="408">
        <v>1</v>
      </c>
      <c r="D663" s="335">
        <v>616000</v>
      </c>
      <c r="E663" s="345">
        <f t="shared" si="52"/>
        <v>11265820719.999998</v>
      </c>
      <c r="F663" s="81">
        <f t="shared" si="49"/>
        <v>18288.669999999998</v>
      </c>
    </row>
    <row r="664" spans="1:6" x14ac:dyDescent="0.2">
      <c r="A664" s="334">
        <f t="shared" si="51"/>
        <v>23</v>
      </c>
      <c r="B664" s="500">
        <v>9042.11</v>
      </c>
      <c r="C664" s="408">
        <v>1</v>
      </c>
      <c r="D664" s="335">
        <v>616000</v>
      </c>
      <c r="E664" s="345">
        <f t="shared" si="52"/>
        <v>5569939760</v>
      </c>
      <c r="F664" s="81">
        <f t="shared" si="49"/>
        <v>9042.11</v>
      </c>
    </row>
    <row r="665" spans="1:6" x14ac:dyDescent="0.2">
      <c r="A665" s="334">
        <f t="shared" si="51"/>
        <v>24</v>
      </c>
      <c r="B665" s="500">
        <v>2266.08</v>
      </c>
      <c r="C665" s="408">
        <v>1</v>
      </c>
      <c r="D665" s="335">
        <v>616000</v>
      </c>
      <c r="E665" s="345">
        <f t="shared" si="52"/>
        <v>1395905280</v>
      </c>
      <c r="F665" s="81">
        <f t="shared" si="49"/>
        <v>2266.08</v>
      </c>
    </row>
    <row r="666" spans="1:6" x14ac:dyDescent="0.2">
      <c r="A666" s="334">
        <f t="shared" si="51"/>
        <v>25</v>
      </c>
      <c r="B666" s="500">
        <v>1055.74</v>
      </c>
      <c r="C666" s="408">
        <v>1</v>
      </c>
      <c r="D666" s="335">
        <v>616000</v>
      </c>
      <c r="E666" s="345">
        <f t="shared" si="52"/>
        <v>650335840</v>
      </c>
      <c r="F666" s="81">
        <f t="shared" si="49"/>
        <v>1055.74</v>
      </c>
    </row>
    <row r="667" spans="1:6" x14ac:dyDescent="0.2">
      <c r="E667" s="439">
        <f>+F667*616000</f>
        <v>109596825183.99998</v>
      </c>
      <c r="F667" s="438">
        <f>SUM(F642:F666)</f>
        <v>177916.92399999997</v>
      </c>
    </row>
    <row r="671" spans="1:6" x14ac:dyDescent="0.2">
      <c r="A671" s="641" t="s">
        <v>460</v>
      </c>
      <c r="B671" s="641"/>
      <c r="C671" s="641"/>
      <c r="D671" s="641"/>
      <c r="E671" s="641"/>
      <c r="F671" s="81"/>
    </row>
    <row r="672" spans="1:6" x14ac:dyDescent="0.2">
      <c r="A672" s="331"/>
      <c r="C672" s="331"/>
      <c r="F672" s="81"/>
    </row>
    <row r="673" spans="1:6" x14ac:dyDescent="0.2">
      <c r="A673" s="332" t="s">
        <v>255</v>
      </c>
      <c r="B673" s="499" t="s">
        <v>256</v>
      </c>
      <c r="C673" s="332" t="s">
        <v>257</v>
      </c>
      <c r="D673" s="332" t="s">
        <v>258</v>
      </c>
      <c r="E673" s="333" t="s">
        <v>259</v>
      </c>
      <c r="F673" s="81"/>
    </row>
    <row r="674" spans="1:6" x14ac:dyDescent="0.2">
      <c r="A674" s="338">
        <v>1</v>
      </c>
      <c r="B674" s="508">
        <v>1246437.0900000001</v>
      </c>
      <c r="C674" s="404">
        <v>0.47739999999999999</v>
      </c>
      <c r="D674" s="335">
        <v>616000</v>
      </c>
      <c r="E674" s="337">
        <f t="shared" ref="E674:E679" si="53">+B674*C674*D674</f>
        <v>366550225127.85602</v>
      </c>
      <c r="F674" s="81">
        <f>+B674*C674</f>
        <v>595049.066766</v>
      </c>
    </row>
    <row r="675" spans="1:6" x14ac:dyDescent="0.2">
      <c r="A675" s="334">
        <v>2</v>
      </c>
      <c r="B675" s="506">
        <v>350543.3</v>
      </c>
      <c r="C675" s="336">
        <v>0.49</v>
      </c>
      <c r="D675" s="335">
        <v>616000</v>
      </c>
      <c r="E675" s="337">
        <f t="shared" si="53"/>
        <v>105807989672</v>
      </c>
      <c r="F675" s="81">
        <f t="shared" ref="F675:F678" si="54">+B675*C675</f>
        <v>171766.217</v>
      </c>
    </row>
    <row r="676" spans="1:6" x14ac:dyDescent="0.2">
      <c r="A676" s="334">
        <v>3</v>
      </c>
      <c r="B676" s="506">
        <v>313690.78000000003</v>
      </c>
      <c r="C676" s="336">
        <v>0.38</v>
      </c>
      <c r="D676" s="335">
        <v>616000</v>
      </c>
      <c r="E676" s="337">
        <f t="shared" si="53"/>
        <v>73428737782.400009</v>
      </c>
      <c r="F676" s="81">
        <f t="shared" si="54"/>
        <v>119202.49640000002</v>
      </c>
    </row>
    <row r="677" spans="1:6" x14ac:dyDescent="0.2">
      <c r="A677" s="334">
        <v>4</v>
      </c>
      <c r="B677" s="506">
        <v>359736.93</v>
      </c>
      <c r="C677" s="336">
        <v>1</v>
      </c>
      <c r="D677" s="335">
        <v>616000</v>
      </c>
      <c r="E677" s="337">
        <f t="shared" si="53"/>
        <v>221597948880</v>
      </c>
      <c r="F677" s="81">
        <f t="shared" si="54"/>
        <v>359736.93</v>
      </c>
    </row>
    <row r="678" spans="1:6" x14ac:dyDescent="0.2">
      <c r="A678" s="334">
        <v>5</v>
      </c>
      <c r="B678" s="506">
        <v>818789.73</v>
      </c>
      <c r="C678" s="336">
        <v>1</v>
      </c>
      <c r="D678" s="335">
        <v>616000</v>
      </c>
      <c r="E678" s="337">
        <f t="shared" si="53"/>
        <v>504374473680</v>
      </c>
      <c r="F678" s="81">
        <f t="shared" si="54"/>
        <v>818789.73</v>
      </c>
    </row>
    <row r="679" spans="1:6" x14ac:dyDescent="0.2">
      <c r="A679" s="334"/>
      <c r="B679" s="506"/>
      <c r="C679" s="336"/>
      <c r="D679" s="335"/>
      <c r="E679" s="337">
        <f t="shared" si="53"/>
        <v>0</v>
      </c>
      <c r="F679" s="81"/>
    </row>
    <row r="680" spans="1:6" x14ac:dyDescent="0.2">
      <c r="A680" s="341" t="s">
        <v>260</v>
      </c>
      <c r="B680" s="502"/>
      <c r="C680" s="342"/>
      <c r="D680" s="335"/>
      <c r="E680" s="442">
        <f>SUM(E674:E679)</f>
        <v>1271759375142.2561</v>
      </c>
      <c r="F680" s="81">
        <f>SUM(F674:F679)</f>
        <v>2064544.440166</v>
      </c>
    </row>
    <row r="681" spans="1:6" x14ac:dyDescent="0.2">
      <c r="A681" s="334"/>
      <c r="B681" s="502"/>
      <c r="C681" s="342"/>
      <c r="D681" s="335"/>
      <c r="E681" s="335"/>
      <c r="F681" s="81"/>
    </row>
    <row r="686" spans="1:6" x14ac:dyDescent="0.2">
      <c r="A686" s="412" t="str">
        <f>+'Capacidad Financiera'!C69</f>
        <v>CASS CONSTRUCTORES &amp; CIA S CA</v>
      </c>
      <c r="B686" s="498"/>
      <c r="C686" s="405"/>
      <c r="D686" s="440"/>
      <c r="E686" s="440"/>
      <c r="F686" s="81"/>
    </row>
    <row r="687" spans="1:6" x14ac:dyDescent="0.2">
      <c r="A687" s="331"/>
      <c r="C687" s="406"/>
      <c r="F687" s="81"/>
    </row>
    <row r="688" spans="1:6" x14ac:dyDescent="0.2">
      <c r="A688" s="332" t="s">
        <v>255</v>
      </c>
      <c r="B688" s="499" t="s">
        <v>256</v>
      </c>
      <c r="C688" s="407" t="s">
        <v>257</v>
      </c>
      <c r="D688" s="332" t="s">
        <v>258</v>
      </c>
      <c r="E688" s="333" t="s">
        <v>259</v>
      </c>
      <c r="F688" s="81"/>
    </row>
    <row r="689" spans="1:6" x14ac:dyDescent="0.2">
      <c r="A689" s="334">
        <v>1</v>
      </c>
      <c r="B689" s="500">
        <v>429005.25</v>
      </c>
      <c r="C689" s="408">
        <v>0.4</v>
      </c>
      <c r="D689" s="335">
        <v>616000</v>
      </c>
      <c r="E689" s="346">
        <f>+B689*C689*D689</f>
        <v>105706893600</v>
      </c>
      <c r="F689" s="81">
        <f t="shared" ref="F689:F701" si="55">+B689*C689</f>
        <v>171602.1</v>
      </c>
    </row>
    <row r="690" spans="1:6" x14ac:dyDescent="0.2">
      <c r="A690" s="334">
        <f>+A689+1</f>
        <v>2</v>
      </c>
      <c r="B690" s="500">
        <v>68732.78</v>
      </c>
      <c r="C690" s="410">
        <v>0.25</v>
      </c>
      <c r="D690" s="335">
        <v>616000</v>
      </c>
      <c r="E690" s="346">
        <f t="shared" ref="E690:E701" si="56">+B690*C690*D690</f>
        <v>10584848120</v>
      </c>
      <c r="F690" s="81">
        <f t="shared" si="55"/>
        <v>17183.195</v>
      </c>
    </row>
    <row r="691" spans="1:6" x14ac:dyDescent="0.2">
      <c r="A691" s="334">
        <f t="shared" ref="A691:A700" si="57">+A690+1</f>
        <v>3</v>
      </c>
      <c r="B691" s="500">
        <v>102129.8</v>
      </c>
      <c r="C691" s="408">
        <v>0.1</v>
      </c>
      <c r="D691" s="335">
        <v>616000</v>
      </c>
      <c r="E691" s="346">
        <f t="shared" si="56"/>
        <v>6291195680.000001</v>
      </c>
      <c r="F691" s="81">
        <f t="shared" si="55"/>
        <v>10212.980000000001</v>
      </c>
    </row>
    <row r="692" spans="1:6" x14ac:dyDescent="0.2">
      <c r="A692" s="334">
        <f t="shared" si="57"/>
        <v>4</v>
      </c>
      <c r="B692" s="500">
        <v>143954.79999999999</v>
      </c>
      <c r="C692" s="408">
        <v>0.25</v>
      </c>
      <c r="D692" s="335">
        <v>616000</v>
      </c>
      <c r="E692" s="346">
        <f t="shared" ref="E692" si="58">+B692*C692*D692</f>
        <v>22169039200</v>
      </c>
      <c r="F692" s="81">
        <f t="shared" si="55"/>
        <v>35988.699999999997</v>
      </c>
    </row>
    <row r="693" spans="1:6" x14ac:dyDescent="0.2">
      <c r="A693" s="334">
        <f>+A691+1</f>
        <v>4</v>
      </c>
      <c r="B693" s="500">
        <v>16350.38</v>
      </c>
      <c r="C693" s="408">
        <v>0.25</v>
      </c>
      <c r="D693" s="335">
        <v>616000</v>
      </c>
      <c r="E693" s="346">
        <f t="shared" si="56"/>
        <v>2517958520</v>
      </c>
      <c r="F693" s="81">
        <f t="shared" si="55"/>
        <v>4087.5949999999998</v>
      </c>
    </row>
    <row r="694" spans="1:6" x14ac:dyDescent="0.2">
      <c r="A694" s="334">
        <f t="shared" si="57"/>
        <v>5</v>
      </c>
      <c r="B694" s="500">
        <v>55998.35</v>
      </c>
      <c r="C694" s="408">
        <v>0.125</v>
      </c>
      <c r="D694" s="335">
        <v>616000</v>
      </c>
      <c r="E694" s="346">
        <f t="shared" si="56"/>
        <v>4311872950</v>
      </c>
      <c r="F694" s="81">
        <f t="shared" si="55"/>
        <v>6999.7937499999998</v>
      </c>
    </row>
    <row r="695" spans="1:6" x14ac:dyDescent="0.2">
      <c r="A695" s="334">
        <f t="shared" si="57"/>
        <v>6</v>
      </c>
      <c r="B695" s="500">
        <v>33533.93</v>
      </c>
      <c r="C695" s="408">
        <v>0.1</v>
      </c>
      <c r="D695" s="335">
        <v>616000</v>
      </c>
      <c r="E695" s="346">
        <f t="shared" si="56"/>
        <v>2065690088</v>
      </c>
      <c r="F695" s="81">
        <f t="shared" si="55"/>
        <v>3353.393</v>
      </c>
    </row>
    <row r="696" spans="1:6" x14ac:dyDescent="0.2">
      <c r="A696" s="334">
        <f t="shared" si="57"/>
        <v>7</v>
      </c>
      <c r="B696" s="500">
        <v>8209.6299999999992</v>
      </c>
      <c r="C696" s="408">
        <v>0.35</v>
      </c>
      <c r="D696" s="335">
        <v>616000</v>
      </c>
      <c r="E696" s="346">
        <f t="shared" si="56"/>
        <v>1769996227.9999998</v>
      </c>
      <c r="F696" s="81">
        <f t="shared" si="55"/>
        <v>2873.3704999999995</v>
      </c>
    </row>
    <row r="697" spans="1:6" x14ac:dyDescent="0.2">
      <c r="A697" s="334">
        <f t="shared" si="57"/>
        <v>8</v>
      </c>
      <c r="B697" s="501">
        <v>63646.7</v>
      </c>
      <c r="C697" s="409">
        <v>1</v>
      </c>
      <c r="D697" s="339">
        <v>616000</v>
      </c>
      <c r="E697" s="346">
        <f t="shared" si="56"/>
        <v>39206367200</v>
      </c>
      <c r="F697" s="81">
        <f t="shared" si="55"/>
        <v>63646.7</v>
      </c>
    </row>
    <row r="698" spans="1:6" x14ac:dyDescent="0.2">
      <c r="A698" s="334">
        <f t="shared" si="57"/>
        <v>9</v>
      </c>
      <c r="B698" s="500">
        <v>67088.69</v>
      </c>
      <c r="C698" s="408">
        <v>1</v>
      </c>
      <c r="D698" s="335">
        <v>616000</v>
      </c>
      <c r="E698" s="346">
        <f t="shared" si="56"/>
        <v>41326633040</v>
      </c>
      <c r="F698" s="81">
        <f t="shared" si="55"/>
        <v>67088.69</v>
      </c>
    </row>
    <row r="699" spans="1:6" x14ac:dyDescent="0.2">
      <c r="A699" s="334">
        <f t="shared" si="57"/>
        <v>10</v>
      </c>
      <c r="B699" s="500">
        <v>27102.81</v>
      </c>
      <c r="C699" s="408">
        <v>1</v>
      </c>
      <c r="D699" s="335">
        <v>616000</v>
      </c>
      <c r="E699" s="346">
        <f t="shared" si="56"/>
        <v>16695330960</v>
      </c>
      <c r="F699" s="81">
        <f t="shared" si="55"/>
        <v>27102.81</v>
      </c>
    </row>
    <row r="700" spans="1:6" x14ac:dyDescent="0.2">
      <c r="A700" s="334">
        <f t="shared" si="57"/>
        <v>11</v>
      </c>
      <c r="B700" s="500">
        <v>147521.22</v>
      </c>
      <c r="C700" s="408">
        <v>0.45</v>
      </c>
      <c r="D700" s="335">
        <v>616000</v>
      </c>
      <c r="E700" s="345">
        <f t="shared" si="56"/>
        <v>40892882184</v>
      </c>
      <c r="F700" s="81">
        <f t="shared" si="55"/>
        <v>66384.548999999999</v>
      </c>
    </row>
    <row r="701" spans="1:6" x14ac:dyDescent="0.2">
      <c r="A701" s="334">
        <f>+A700+1</f>
        <v>12</v>
      </c>
      <c r="B701" s="500">
        <v>206397.59</v>
      </c>
      <c r="C701" s="408">
        <v>0.2</v>
      </c>
      <c r="D701" s="335">
        <v>616000</v>
      </c>
      <c r="E701" s="345">
        <f t="shared" si="56"/>
        <v>25428183088.000004</v>
      </c>
      <c r="F701" s="81">
        <f t="shared" si="55"/>
        <v>41279.518000000004</v>
      </c>
    </row>
    <row r="702" spans="1:6" x14ac:dyDescent="0.2">
      <c r="E702" s="439">
        <f>+F702*616000</f>
        <v>318966890858</v>
      </c>
      <c r="F702" s="438">
        <f>SUM(F689:F701)</f>
        <v>517803.39425000001</v>
      </c>
    </row>
    <row r="708" spans="1:6" x14ac:dyDescent="0.2">
      <c r="A708" s="412" t="str">
        <f>+'Capacidad Financiera'!C70</f>
        <v>SOLARTE NACIONAL DE CONSTRUCCIONES SAS</v>
      </c>
      <c r="B708" s="498"/>
      <c r="C708" s="405"/>
      <c r="D708" s="440"/>
      <c r="E708" s="440"/>
      <c r="F708" s="81"/>
    </row>
    <row r="709" spans="1:6" x14ac:dyDescent="0.2">
      <c r="A709" s="331"/>
      <c r="C709" s="406"/>
      <c r="F709" s="81"/>
    </row>
    <row r="710" spans="1:6" x14ac:dyDescent="0.2">
      <c r="A710" s="332" t="s">
        <v>255</v>
      </c>
      <c r="B710" s="499" t="s">
        <v>256</v>
      </c>
      <c r="C710" s="407" t="s">
        <v>257</v>
      </c>
      <c r="D710" s="332" t="s">
        <v>258</v>
      </c>
      <c r="E710" s="333" t="s">
        <v>259</v>
      </c>
      <c r="F710" s="81"/>
    </row>
    <row r="711" spans="1:6" x14ac:dyDescent="0.2">
      <c r="A711" s="334">
        <v>1</v>
      </c>
      <c r="B711" s="500">
        <v>72159.38</v>
      </c>
      <c r="C711" s="408">
        <v>0.5</v>
      </c>
      <c r="D711" s="335">
        <v>616000</v>
      </c>
      <c r="E711" s="346">
        <f>+B711*C711*D711</f>
        <v>22225089040</v>
      </c>
      <c r="F711" s="81">
        <f t="shared" ref="F711:F721" si="59">+B711*C711</f>
        <v>36079.69</v>
      </c>
    </row>
    <row r="712" spans="1:6" x14ac:dyDescent="0.2">
      <c r="A712" s="334">
        <f>+A711+1</f>
        <v>2</v>
      </c>
      <c r="B712" s="500">
        <v>143954.79999999999</v>
      </c>
      <c r="C712" s="410">
        <v>0.25</v>
      </c>
      <c r="D712" s="335">
        <v>616000</v>
      </c>
      <c r="E712" s="346">
        <f t="shared" ref="E712:E721" si="60">+B712*C712*D712</f>
        <v>22169039200</v>
      </c>
      <c r="F712" s="81">
        <f t="shared" si="59"/>
        <v>35988.699999999997</v>
      </c>
    </row>
    <row r="713" spans="1:6" x14ac:dyDescent="0.2">
      <c r="A713" s="334">
        <f t="shared" ref="A713:A720" si="61">+A712+1</f>
        <v>3</v>
      </c>
      <c r="B713" s="500">
        <v>54501.83</v>
      </c>
      <c r="C713" s="408">
        <v>0.33</v>
      </c>
      <c r="D713" s="335">
        <v>616000</v>
      </c>
      <c r="E713" s="346">
        <f t="shared" si="60"/>
        <v>11079132002.400002</v>
      </c>
      <c r="F713" s="81">
        <f t="shared" si="59"/>
        <v>17985.603900000002</v>
      </c>
    </row>
    <row r="714" spans="1:6" x14ac:dyDescent="0.2">
      <c r="A714" s="334">
        <f t="shared" si="61"/>
        <v>4</v>
      </c>
      <c r="B714" s="500">
        <v>49569.09</v>
      </c>
      <c r="C714" s="408">
        <v>0.5</v>
      </c>
      <c r="D714" s="335">
        <v>616000</v>
      </c>
      <c r="E714" s="346">
        <f t="shared" si="60"/>
        <v>15267279719.999998</v>
      </c>
      <c r="F714" s="81">
        <f t="shared" si="59"/>
        <v>24784.544999999998</v>
      </c>
    </row>
    <row r="715" spans="1:6" x14ac:dyDescent="0.2">
      <c r="A715" s="334">
        <f>+A713+1</f>
        <v>4</v>
      </c>
      <c r="B715" s="500">
        <v>4662.03</v>
      </c>
      <c r="C715" s="408">
        <v>1</v>
      </c>
      <c r="D715" s="335">
        <v>616000</v>
      </c>
      <c r="E715" s="346">
        <f t="shared" si="60"/>
        <v>2871810480</v>
      </c>
      <c r="F715" s="81">
        <f t="shared" si="59"/>
        <v>4662.03</v>
      </c>
    </row>
    <row r="716" spans="1:6" x14ac:dyDescent="0.2">
      <c r="A716" s="334">
        <f t="shared" si="61"/>
        <v>5</v>
      </c>
      <c r="B716" s="500">
        <v>19406.88</v>
      </c>
      <c r="C716" s="408">
        <v>0.45</v>
      </c>
      <c r="D716" s="335">
        <v>616000</v>
      </c>
      <c r="E716" s="346">
        <f t="shared" si="60"/>
        <v>5379587136.000001</v>
      </c>
      <c r="F716" s="81">
        <f t="shared" si="59"/>
        <v>8733.0960000000014</v>
      </c>
    </row>
    <row r="717" spans="1:6" x14ac:dyDescent="0.2">
      <c r="A717" s="334">
        <f t="shared" si="61"/>
        <v>6</v>
      </c>
      <c r="B717" s="500">
        <v>14452.51</v>
      </c>
      <c r="C717" s="408">
        <v>0.4</v>
      </c>
      <c r="D717" s="335">
        <v>616000</v>
      </c>
      <c r="E717" s="346">
        <f t="shared" si="60"/>
        <v>3561098464.0000005</v>
      </c>
      <c r="F717" s="81">
        <f t="shared" si="59"/>
        <v>5781.0040000000008</v>
      </c>
    </row>
    <row r="718" spans="1:6" x14ac:dyDescent="0.2">
      <c r="A718" s="334">
        <f t="shared" si="61"/>
        <v>7</v>
      </c>
      <c r="B718" s="500">
        <v>34311.85</v>
      </c>
      <c r="C718" s="408">
        <v>0.5</v>
      </c>
      <c r="D718" s="335">
        <v>616000</v>
      </c>
      <c r="E718" s="346">
        <f t="shared" si="60"/>
        <v>10568049800</v>
      </c>
      <c r="F718" s="81">
        <f t="shared" si="59"/>
        <v>17155.924999999999</v>
      </c>
    </row>
    <row r="719" spans="1:6" x14ac:dyDescent="0.2">
      <c r="A719" s="334">
        <f t="shared" si="61"/>
        <v>8</v>
      </c>
      <c r="B719" s="501">
        <v>343942.64</v>
      </c>
      <c r="C719" s="409">
        <v>0.3</v>
      </c>
      <c r="D719" s="339">
        <v>616000</v>
      </c>
      <c r="E719" s="346">
        <f t="shared" si="60"/>
        <v>63560599872</v>
      </c>
      <c r="F719" s="81">
        <f t="shared" si="59"/>
        <v>103182.792</v>
      </c>
    </row>
    <row r="720" spans="1:6" x14ac:dyDescent="0.2">
      <c r="A720" s="334">
        <f t="shared" si="61"/>
        <v>9</v>
      </c>
      <c r="B720" s="500"/>
      <c r="C720" s="408"/>
      <c r="D720" s="335">
        <v>616000</v>
      </c>
      <c r="E720" s="346">
        <f t="shared" si="60"/>
        <v>0</v>
      </c>
      <c r="F720" s="81">
        <f t="shared" si="59"/>
        <v>0</v>
      </c>
    </row>
    <row r="721" spans="1:6" x14ac:dyDescent="0.2">
      <c r="A721" s="334" t="e">
        <f>+#REF!+1</f>
        <v>#REF!</v>
      </c>
      <c r="B721" s="500"/>
      <c r="C721" s="408"/>
      <c r="D721" s="335">
        <v>616000</v>
      </c>
      <c r="E721" s="345">
        <f t="shared" si="60"/>
        <v>0</v>
      </c>
      <c r="F721" s="81">
        <f t="shared" si="59"/>
        <v>0</v>
      </c>
    </row>
    <row r="722" spans="1:6" x14ac:dyDescent="0.2">
      <c r="E722" s="439">
        <f>+F722*616000</f>
        <v>156681685714.39999</v>
      </c>
      <c r="F722" s="438">
        <f>SUM(F711:F721)</f>
        <v>254353.38589999999</v>
      </c>
    </row>
    <row r="726" spans="1:6" x14ac:dyDescent="0.2">
      <c r="A726" s="412" t="str">
        <f>+'Capacidad Financiera'!C79</f>
        <v>ESTYMA ESTUDIOS Y MANEJOS SOCIEDAD ANONIMA</v>
      </c>
      <c r="B726" s="498"/>
      <c r="C726" s="405"/>
      <c r="D726" s="440"/>
      <c r="E726" s="440"/>
      <c r="F726" s="81"/>
    </row>
    <row r="727" spans="1:6" x14ac:dyDescent="0.2">
      <c r="A727" s="331"/>
      <c r="C727" s="406"/>
      <c r="F727" s="81"/>
    </row>
    <row r="728" spans="1:6" x14ac:dyDescent="0.2">
      <c r="A728" s="332" t="s">
        <v>255</v>
      </c>
      <c r="B728" s="499" t="s">
        <v>256</v>
      </c>
      <c r="C728" s="407" t="s">
        <v>257</v>
      </c>
      <c r="D728" s="332" t="s">
        <v>258</v>
      </c>
      <c r="E728" s="333" t="s">
        <v>259</v>
      </c>
      <c r="F728" s="81"/>
    </row>
    <row r="729" spans="1:6" x14ac:dyDescent="0.2">
      <c r="A729" s="334">
        <v>1</v>
      </c>
      <c r="B729" s="500">
        <v>73460.83</v>
      </c>
      <c r="C729" s="408">
        <v>0.3</v>
      </c>
      <c r="D729" s="335">
        <v>616000</v>
      </c>
      <c r="E729" s="346">
        <f>+B729*C729*D729</f>
        <v>13575561384</v>
      </c>
      <c r="F729" s="81">
        <f t="shared" ref="F729:F753" si="62">+B729*C729</f>
        <v>22038.249</v>
      </c>
    </row>
    <row r="730" spans="1:6" x14ac:dyDescent="0.2">
      <c r="A730" s="334">
        <f>+A729+1</f>
        <v>2</v>
      </c>
      <c r="B730" s="500">
        <v>39236.58</v>
      </c>
      <c r="C730" s="410">
        <v>0.5</v>
      </c>
      <c r="D730" s="335">
        <v>616000</v>
      </c>
      <c r="E730" s="346">
        <f t="shared" ref="E730:E745" si="63">+B730*C730*D730</f>
        <v>12084866640</v>
      </c>
      <c r="F730" s="81">
        <f t="shared" si="62"/>
        <v>19618.29</v>
      </c>
    </row>
    <row r="731" spans="1:6" x14ac:dyDescent="0.2">
      <c r="A731" s="334">
        <f t="shared" ref="A731:A753" si="64">+A730+1</f>
        <v>3</v>
      </c>
      <c r="B731" s="500">
        <v>29095.21</v>
      </c>
      <c r="C731" s="408">
        <v>0.5</v>
      </c>
      <c r="D731" s="335">
        <v>616000</v>
      </c>
      <c r="E731" s="346">
        <f t="shared" si="63"/>
        <v>8961324680</v>
      </c>
      <c r="F731" s="81">
        <f t="shared" si="62"/>
        <v>14547.605</v>
      </c>
    </row>
    <row r="732" spans="1:6" x14ac:dyDescent="0.2">
      <c r="A732" s="334">
        <f t="shared" si="64"/>
        <v>4</v>
      </c>
      <c r="B732" s="500">
        <v>5935.33</v>
      </c>
      <c r="C732" s="408">
        <v>1</v>
      </c>
      <c r="D732" s="335">
        <v>616000</v>
      </c>
      <c r="E732" s="346">
        <f t="shared" si="63"/>
        <v>3656163280</v>
      </c>
      <c r="F732" s="81">
        <f t="shared" si="62"/>
        <v>5935.33</v>
      </c>
    </row>
    <row r="733" spans="1:6" x14ac:dyDescent="0.2">
      <c r="A733" s="334">
        <f t="shared" si="64"/>
        <v>5</v>
      </c>
      <c r="B733" s="500">
        <v>13644.8</v>
      </c>
      <c r="C733" s="408">
        <v>1</v>
      </c>
      <c r="D733" s="335">
        <v>616000</v>
      </c>
      <c r="E733" s="346">
        <f t="shared" si="63"/>
        <v>8405196800</v>
      </c>
      <c r="F733" s="81">
        <f t="shared" si="62"/>
        <v>13644.8</v>
      </c>
    </row>
    <row r="734" spans="1:6" x14ac:dyDescent="0.2">
      <c r="A734" s="334">
        <f t="shared" si="64"/>
        <v>6</v>
      </c>
      <c r="B734" s="500">
        <v>1160.18</v>
      </c>
      <c r="C734" s="408">
        <v>1</v>
      </c>
      <c r="D734" s="335">
        <v>616000</v>
      </c>
      <c r="E734" s="346">
        <f t="shared" si="63"/>
        <v>714670880</v>
      </c>
      <c r="F734" s="81">
        <f t="shared" si="62"/>
        <v>1160.18</v>
      </c>
    </row>
    <row r="735" spans="1:6" x14ac:dyDescent="0.2">
      <c r="A735" s="334">
        <f t="shared" si="64"/>
        <v>7</v>
      </c>
      <c r="B735" s="500">
        <v>628.61</v>
      </c>
      <c r="C735" s="408">
        <v>1</v>
      </c>
      <c r="D735" s="335">
        <v>616000</v>
      </c>
      <c r="E735" s="346">
        <f t="shared" si="63"/>
        <v>387223760</v>
      </c>
      <c r="F735" s="81">
        <f t="shared" si="62"/>
        <v>628.61</v>
      </c>
    </row>
    <row r="736" spans="1:6" x14ac:dyDescent="0.2">
      <c r="A736" s="334">
        <f t="shared" si="64"/>
        <v>8</v>
      </c>
      <c r="B736" s="501">
        <v>2416</v>
      </c>
      <c r="C736" s="409">
        <v>1</v>
      </c>
      <c r="D736" s="339">
        <v>616000</v>
      </c>
      <c r="E736" s="346">
        <f t="shared" si="63"/>
        <v>1488256000</v>
      </c>
      <c r="F736" s="81">
        <f t="shared" si="62"/>
        <v>2416</v>
      </c>
    </row>
    <row r="737" spans="1:6" x14ac:dyDescent="0.2">
      <c r="A737" s="334">
        <f t="shared" si="64"/>
        <v>9</v>
      </c>
      <c r="B737" s="500">
        <v>2784.53</v>
      </c>
      <c r="C737" s="408">
        <v>1</v>
      </c>
      <c r="D737" s="335">
        <v>616000</v>
      </c>
      <c r="E737" s="346">
        <f t="shared" si="63"/>
        <v>1715270480.0000002</v>
      </c>
      <c r="F737" s="81">
        <f t="shared" si="62"/>
        <v>2784.53</v>
      </c>
    </row>
    <row r="738" spans="1:6" x14ac:dyDescent="0.2">
      <c r="A738" s="334">
        <f t="shared" si="64"/>
        <v>10</v>
      </c>
      <c r="B738" s="500">
        <v>4833.12</v>
      </c>
      <c r="C738" s="408">
        <v>1</v>
      </c>
      <c r="D738" s="335">
        <v>616000</v>
      </c>
      <c r="E738" s="346">
        <f t="shared" si="63"/>
        <v>2977201920</v>
      </c>
      <c r="F738" s="81">
        <f t="shared" si="62"/>
        <v>4833.12</v>
      </c>
    </row>
    <row r="739" spans="1:6" x14ac:dyDescent="0.2">
      <c r="A739" s="334">
        <f t="shared" si="64"/>
        <v>11</v>
      </c>
      <c r="B739" s="500">
        <v>8465.9500000000007</v>
      </c>
      <c r="C739" s="408">
        <v>1</v>
      </c>
      <c r="D739" s="335">
        <v>616000</v>
      </c>
      <c r="E739" s="345">
        <f t="shared" si="63"/>
        <v>5215025200</v>
      </c>
      <c r="F739" s="81">
        <f t="shared" si="62"/>
        <v>8465.9500000000007</v>
      </c>
    </row>
    <row r="740" spans="1:6" x14ac:dyDescent="0.2">
      <c r="A740" s="334">
        <f t="shared" si="64"/>
        <v>12</v>
      </c>
      <c r="B740" s="500">
        <v>16154.79</v>
      </c>
      <c r="C740" s="408">
        <v>1</v>
      </c>
      <c r="D740" s="335">
        <v>616000</v>
      </c>
      <c r="E740" s="345">
        <f t="shared" si="63"/>
        <v>9951350640</v>
      </c>
      <c r="F740" s="81">
        <f t="shared" si="62"/>
        <v>16154.79</v>
      </c>
    </row>
    <row r="741" spans="1:6" x14ac:dyDescent="0.2">
      <c r="A741" s="334">
        <f t="shared" si="64"/>
        <v>13</v>
      </c>
      <c r="B741" s="500">
        <v>397.09</v>
      </c>
      <c r="C741" s="408">
        <v>1</v>
      </c>
      <c r="D741" s="335">
        <v>616000</v>
      </c>
      <c r="E741" s="345">
        <f t="shared" si="63"/>
        <v>244607439.99999997</v>
      </c>
      <c r="F741" s="81">
        <f t="shared" si="62"/>
        <v>397.09</v>
      </c>
    </row>
    <row r="742" spans="1:6" x14ac:dyDescent="0.2">
      <c r="A742" s="334">
        <f t="shared" si="64"/>
        <v>14</v>
      </c>
      <c r="B742" s="500">
        <v>637.04999999999995</v>
      </c>
      <c r="C742" s="408">
        <v>1</v>
      </c>
      <c r="D742" s="335">
        <v>616000</v>
      </c>
      <c r="E742" s="345">
        <f t="shared" si="63"/>
        <v>392422800</v>
      </c>
      <c r="F742" s="81">
        <f t="shared" si="62"/>
        <v>637.04999999999995</v>
      </c>
    </row>
    <row r="743" spans="1:6" x14ac:dyDescent="0.2">
      <c r="A743" s="334">
        <f t="shared" si="64"/>
        <v>15</v>
      </c>
      <c r="B743" s="500">
        <v>859.75</v>
      </c>
      <c r="C743" s="408">
        <v>1</v>
      </c>
      <c r="D743" s="335">
        <v>616000</v>
      </c>
      <c r="E743" s="345">
        <f t="shared" si="63"/>
        <v>529606000</v>
      </c>
      <c r="F743" s="81">
        <f t="shared" si="62"/>
        <v>859.75</v>
      </c>
    </row>
    <row r="744" spans="1:6" x14ac:dyDescent="0.2">
      <c r="A744" s="334">
        <f t="shared" si="64"/>
        <v>16</v>
      </c>
      <c r="B744" s="500">
        <v>546.09</v>
      </c>
      <c r="C744" s="408">
        <v>1</v>
      </c>
      <c r="D744" s="335">
        <v>616000</v>
      </c>
      <c r="E744" s="345">
        <f t="shared" si="63"/>
        <v>336391440</v>
      </c>
      <c r="F744" s="81">
        <f t="shared" si="62"/>
        <v>546.09</v>
      </c>
    </row>
    <row r="745" spans="1:6" x14ac:dyDescent="0.2">
      <c r="A745" s="334">
        <f t="shared" si="64"/>
        <v>17</v>
      </c>
      <c r="B745" s="500">
        <v>12011.54</v>
      </c>
      <c r="C745" s="408">
        <v>0.5</v>
      </c>
      <c r="D745" s="335">
        <v>616000</v>
      </c>
      <c r="E745" s="345">
        <f t="shared" si="63"/>
        <v>3699554320.0000005</v>
      </c>
      <c r="F745" s="81">
        <f t="shared" si="62"/>
        <v>6005.77</v>
      </c>
    </row>
    <row r="746" spans="1:6" x14ac:dyDescent="0.2">
      <c r="A746" s="334">
        <f t="shared" si="64"/>
        <v>18</v>
      </c>
      <c r="B746" s="500">
        <v>5163</v>
      </c>
      <c r="C746" s="408">
        <v>1</v>
      </c>
      <c r="D746" s="335">
        <v>616000</v>
      </c>
      <c r="E746" s="345">
        <f>+B746*C746*D746</f>
        <v>3180408000</v>
      </c>
      <c r="F746" s="81">
        <f t="shared" si="62"/>
        <v>5163</v>
      </c>
    </row>
    <row r="747" spans="1:6" x14ac:dyDescent="0.2">
      <c r="A747" s="334">
        <f t="shared" si="64"/>
        <v>19</v>
      </c>
      <c r="B747" s="500">
        <v>33045.58</v>
      </c>
      <c r="C747" s="408">
        <v>0.5</v>
      </c>
      <c r="D747" s="335">
        <v>616000</v>
      </c>
      <c r="E747" s="345">
        <f t="shared" ref="E747:E753" si="65">+B747*C747*D747</f>
        <v>10178038640</v>
      </c>
      <c r="F747" s="81">
        <f t="shared" si="62"/>
        <v>16522.79</v>
      </c>
    </row>
    <row r="748" spans="1:6" x14ac:dyDescent="0.2">
      <c r="A748" s="334">
        <f t="shared" si="64"/>
        <v>20</v>
      </c>
      <c r="B748" s="500">
        <v>1938.66</v>
      </c>
      <c r="C748" s="408">
        <v>1</v>
      </c>
      <c r="D748" s="335">
        <v>616000</v>
      </c>
      <c r="E748" s="345">
        <f t="shared" si="65"/>
        <v>1194214560</v>
      </c>
      <c r="F748" s="81">
        <f t="shared" si="62"/>
        <v>1938.66</v>
      </c>
    </row>
    <row r="749" spans="1:6" x14ac:dyDescent="0.2">
      <c r="A749" s="334">
        <f t="shared" si="64"/>
        <v>21</v>
      </c>
      <c r="B749" s="500">
        <v>2966.67</v>
      </c>
      <c r="C749" s="408">
        <v>1</v>
      </c>
      <c r="D749" s="335">
        <v>616000</v>
      </c>
      <c r="E749" s="345">
        <f t="shared" si="65"/>
        <v>1827468720</v>
      </c>
      <c r="F749" s="81">
        <f t="shared" si="62"/>
        <v>2966.67</v>
      </c>
    </row>
    <row r="750" spans="1:6" x14ac:dyDescent="0.2">
      <c r="A750" s="334">
        <f t="shared" si="64"/>
        <v>22</v>
      </c>
      <c r="B750" s="500">
        <v>18288.669999999998</v>
      </c>
      <c r="C750" s="408">
        <v>1</v>
      </c>
      <c r="D750" s="335">
        <v>616000</v>
      </c>
      <c r="E750" s="345">
        <f t="shared" si="65"/>
        <v>11265820719.999998</v>
      </c>
      <c r="F750" s="81">
        <f t="shared" si="62"/>
        <v>18288.669999999998</v>
      </c>
    </row>
    <row r="751" spans="1:6" x14ac:dyDescent="0.2">
      <c r="A751" s="334">
        <f t="shared" si="64"/>
        <v>23</v>
      </c>
      <c r="B751" s="500">
        <v>9042.11</v>
      </c>
      <c r="C751" s="408">
        <v>1</v>
      </c>
      <c r="D751" s="335">
        <v>616000</v>
      </c>
      <c r="E751" s="345">
        <f t="shared" si="65"/>
        <v>5569939760</v>
      </c>
      <c r="F751" s="81">
        <f t="shared" si="62"/>
        <v>9042.11</v>
      </c>
    </row>
    <row r="752" spans="1:6" x14ac:dyDescent="0.2">
      <c r="A752" s="334">
        <f t="shared" si="64"/>
        <v>24</v>
      </c>
      <c r="B752" s="500">
        <v>2266.08</v>
      </c>
      <c r="C752" s="408">
        <v>1</v>
      </c>
      <c r="D752" s="335">
        <v>616000</v>
      </c>
      <c r="E752" s="345">
        <f t="shared" si="65"/>
        <v>1395905280</v>
      </c>
      <c r="F752" s="81">
        <f t="shared" si="62"/>
        <v>2266.08</v>
      </c>
    </row>
    <row r="753" spans="1:7" x14ac:dyDescent="0.2">
      <c r="A753" s="334">
        <f t="shared" si="64"/>
        <v>25</v>
      </c>
      <c r="B753" s="500">
        <v>1055.74</v>
      </c>
      <c r="C753" s="408">
        <v>1</v>
      </c>
      <c r="D753" s="335">
        <v>616000</v>
      </c>
      <c r="E753" s="345">
        <f t="shared" si="65"/>
        <v>650335840</v>
      </c>
      <c r="F753" s="81">
        <f t="shared" si="62"/>
        <v>1055.74</v>
      </c>
    </row>
    <row r="754" spans="1:7" x14ac:dyDescent="0.2">
      <c r="E754" s="439">
        <f>+F754*616000</f>
        <v>109596825183.99998</v>
      </c>
      <c r="F754" s="438">
        <f>SUM(F729:F753)</f>
        <v>177916.92399999997</v>
      </c>
    </row>
    <row r="759" spans="1:7" x14ac:dyDescent="0.2">
      <c r="A759" s="412" t="str">
        <f>+'Capacidad Financiera'!C80</f>
        <v>LATINOAMERICANA DE CONSTRUCCIONES S.A</v>
      </c>
      <c r="B759" s="498"/>
      <c r="C759" s="405"/>
      <c r="D759" s="441"/>
      <c r="E759" s="441"/>
      <c r="F759" s="81"/>
    </row>
    <row r="760" spans="1:7" x14ac:dyDescent="0.2">
      <c r="A760" s="331"/>
      <c r="C760" s="406"/>
      <c r="F760" s="81"/>
    </row>
    <row r="761" spans="1:7" x14ac:dyDescent="0.2">
      <c r="A761" s="332" t="s">
        <v>255</v>
      </c>
      <c r="B761" s="499" t="s">
        <v>256</v>
      </c>
      <c r="C761" s="407" t="s">
        <v>257</v>
      </c>
      <c r="D761" s="332" t="s">
        <v>258</v>
      </c>
      <c r="E761" s="333" t="s">
        <v>259</v>
      </c>
      <c r="F761" s="81"/>
    </row>
    <row r="762" spans="1:7" ht="15.75" thickBot="1" x14ac:dyDescent="0.3">
      <c r="A762" s="334">
        <v>1</v>
      </c>
      <c r="B762" s="475">
        <v>8466.17</v>
      </c>
      <c r="C762" s="437">
        <v>0.6</v>
      </c>
      <c r="D762" s="335">
        <v>616000</v>
      </c>
      <c r="E762" s="346">
        <f>+B762*C762*D762</f>
        <v>3129096432</v>
      </c>
      <c r="F762" s="81">
        <f t="shared" ref="F762:F787" si="66">+B762*C762</f>
        <v>5079.7020000000002</v>
      </c>
      <c r="G762" s="307">
        <f>+B762*616000</f>
        <v>5215160720</v>
      </c>
    </row>
    <row r="763" spans="1:7" ht="15.75" thickBot="1" x14ac:dyDescent="0.3">
      <c r="A763" s="334">
        <f>+A762+1</f>
        <v>2</v>
      </c>
      <c r="B763" s="475">
        <v>27027.82</v>
      </c>
      <c r="C763" s="437">
        <v>0.33500000000000002</v>
      </c>
      <c r="D763" s="335">
        <v>616000</v>
      </c>
      <c r="E763" s="346">
        <f t="shared" ref="E763:E778" si="67">+B763*C763*D763</f>
        <v>5577460935.1999998</v>
      </c>
      <c r="F763" s="81">
        <f t="shared" si="66"/>
        <v>9054.3197</v>
      </c>
    </row>
    <row r="764" spans="1:7" ht="15.75" thickBot="1" x14ac:dyDescent="0.3">
      <c r="A764" s="334">
        <f t="shared" ref="A764:A786" si="68">+A763+1</f>
        <v>3</v>
      </c>
      <c r="B764" s="475">
        <v>9278.51</v>
      </c>
      <c r="C764" s="437">
        <v>0.1</v>
      </c>
      <c r="D764" s="335">
        <v>616000</v>
      </c>
      <c r="E764" s="346">
        <f t="shared" si="67"/>
        <v>571556216.00000012</v>
      </c>
      <c r="F764" s="81">
        <f t="shared" si="66"/>
        <v>927.85100000000011</v>
      </c>
    </row>
    <row r="765" spans="1:7" ht="15.75" thickBot="1" x14ac:dyDescent="0.3">
      <c r="A765" s="334">
        <f t="shared" si="68"/>
        <v>4</v>
      </c>
      <c r="B765" s="475">
        <v>42595.01</v>
      </c>
      <c r="C765" s="437">
        <v>1</v>
      </c>
      <c r="D765" s="335">
        <v>616000</v>
      </c>
      <c r="E765" s="346">
        <f t="shared" si="67"/>
        <v>26238526160</v>
      </c>
      <c r="F765" s="81">
        <f t="shared" si="66"/>
        <v>42595.01</v>
      </c>
    </row>
    <row r="766" spans="1:7" ht="15.75" thickBot="1" x14ac:dyDescent="0.3">
      <c r="A766" s="334">
        <f t="shared" si="68"/>
        <v>5</v>
      </c>
      <c r="B766" s="475">
        <v>5082.42</v>
      </c>
      <c r="C766" s="437">
        <v>0.33</v>
      </c>
      <c r="D766" s="335">
        <v>616000</v>
      </c>
      <c r="E766" s="346">
        <f t="shared" si="67"/>
        <v>1033154337.6000001</v>
      </c>
      <c r="F766" s="81">
        <f t="shared" si="66"/>
        <v>1677.1986000000002</v>
      </c>
    </row>
    <row r="767" spans="1:7" ht="15.75" thickBot="1" x14ac:dyDescent="0.3">
      <c r="A767" s="334">
        <f t="shared" si="68"/>
        <v>6</v>
      </c>
      <c r="B767" s="475">
        <v>17008.18</v>
      </c>
      <c r="C767" s="437">
        <v>1</v>
      </c>
      <c r="D767" s="335">
        <v>616000</v>
      </c>
      <c r="E767" s="346">
        <f t="shared" si="67"/>
        <v>10477038880</v>
      </c>
      <c r="F767" s="81">
        <f t="shared" si="66"/>
        <v>17008.18</v>
      </c>
    </row>
    <row r="768" spans="1:7" ht="15.75" thickBot="1" x14ac:dyDescent="0.3">
      <c r="A768" s="334">
        <f t="shared" si="68"/>
        <v>7</v>
      </c>
      <c r="B768" s="475">
        <v>2795.31</v>
      </c>
      <c r="C768" s="437">
        <v>0.2</v>
      </c>
      <c r="D768" s="335">
        <v>616000</v>
      </c>
      <c r="E768" s="346">
        <f t="shared" si="67"/>
        <v>344382192</v>
      </c>
      <c r="F768" s="81">
        <f t="shared" si="66"/>
        <v>559.06200000000001</v>
      </c>
    </row>
    <row r="769" spans="1:6" ht="15.75" thickBot="1" x14ac:dyDescent="0.3">
      <c r="A769" s="334">
        <f t="shared" si="68"/>
        <v>8</v>
      </c>
      <c r="B769" s="475">
        <v>11449.38</v>
      </c>
      <c r="C769" s="437">
        <v>1</v>
      </c>
      <c r="D769" s="339">
        <v>616000</v>
      </c>
      <c r="E769" s="346">
        <f t="shared" si="67"/>
        <v>7052818079.999999</v>
      </c>
      <c r="F769" s="81">
        <f t="shared" si="66"/>
        <v>11449.38</v>
      </c>
    </row>
    <row r="770" spans="1:6" ht="15.75" thickBot="1" x14ac:dyDescent="0.3">
      <c r="A770" s="334">
        <f t="shared" si="68"/>
        <v>9</v>
      </c>
      <c r="B770" s="475">
        <v>22592.12</v>
      </c>
      <c r="C770" s="437">
        <v>0.7</v>
      </c>
      <c r="D770" s="335">
        <v>616000</v>
      </c>
      <c r="E770" s="346">
        <f t="shared" si="67"/>
        <v>9741722144</v>
      </c>
      <c r="F770" s="81">
        <f t="shared" si="66"/>
        <v>15814.483999999999</v>
      </c>
    </row>
    <row r="771" spans="1:6" ht="15.75" thickBot="1" x14ac:dyDescent="0.3">
      <c r="A771" s="334">
        <f t="shared" si="68"/>
        <v>10</v>
      </c>
      <c r="B771" s="509">
        <v>16046.97</v>
      </c>
      <c r="C771" s="437">
        <v>1</v>
      </c>
      <c r="D771" s="335">
        <v>616000</v>
      </c>
      <c r="E771" s="346">
        <f t="shared" si="67"/>
        <v>9884933520</v>
      </c>
      <c r="F771" s="81">
        <f t="shared" si="66"/>
        <v>16046.97</v>
      </c>
    </row>
    <row r="772" spans="1:6" ht="15.75" thickBot="1" x14ac:dyDescent="0.3">
      <c r="A772" s="334">
        <f t="shared" si="68"/>
        <v>11</v>
      </c>
      <c r="B772" s="509">
        <v>2830.39</v>
      </c>
      <c r="C772" s="437">
        <v>0.5</v>
      </c>
      <c r="D772" s="335">
        <v>616000</v>
      </c>
      <c r="E772" s="345">
        <f t="shared" si="67"/>
        <v>871760120</v>
      </c>
      <c r="F772" s="81">
        <f t="shared" si="66"/>
        <v>1415.1949999999999</v>
      </c>
    </row>
    <row r="773" spans="1:6" ht="15.75" thickBot="1" x14ac:dyDescent="0.3">
      <c r="A773" s="334">
        <f t="shared" si="68"/>
        <v>12</v>
      </c>
      <c r="B773" s="475">
        <v>4860.66</v>
      </c>
      <c r="C773" s="437">
        <v>0.5</v>
      </c>
      <c r="D773" s="335">
        <v>616000</v>
      </c>
      <c r="E773" s="345">
        <f t="shared" si="67"/>
        <v>1497083280</v>
      </c>
      <c r="F773" s="81">
        <f t="shared" si="66"/>
        <v>2430.33</v>
      </c>
    </row>
    <row r="774" spans="1:6" ht="15.75" thickBot="1" x14ac:dyDescent="0.3">
      <c r="A774" s="334">
        <f t="shared" si="68"/>
        <v>13</v>
      </c>
      <c r="B774" s="475">
        <v>6019.44</v>
      </c>
      <c r="C774" s="437">
        <v>0.5</v>
      </c>
      <c r="D774" s="335">
        <v>616000</v>
      </c>
      <c r="E774" s="345">
        <f t="shared" si="67"/>
        <v>1853987519.9999998</v>
      </c>
      <c r="F774" s="81">
        <f t="shared" si="66"/>
        <v>3009.72</v>
      </c>
    </row>
    <row r="775" spans="1:6" ht="15.75" thickBot="1" x14ac:dyDescent="0.3">
      <c r="A775" s="334">
        <f t="shared" si="68"/>
        <v>14</v>
      </c>
      <c r="B775" s="475">
        <v>29882.11</v>
      </c>
      <c r="C775" s="437">
        <v>1</v>
      </c>
      <c r="D775" s="335">
        <v>616000</v>
      </c>
      <c r="E775" s="345">
        <f t="shared" si="67"/>
        <v>18407379760</v>
      </c>
      <c r="F775" s="81">
        <f t="shared" si="66"/>
        <v>29882.11</v>
      </c>
    </row>
    <row r="776" spans="1:6" ht="15.75" thickBot="1" x14ac:dyDescent="0.3">
      <c r="A776" s="334">
        <f t="shared" si="68"/>
        <v>15</v>
      </c>
      <c r="B776" s="475">
        <v>26885.919999999998</v>
      </c>
      <c r="C776" s="437">
        <v>0.5</v>
      </c>
      <c r="D776" s="335">
        <v>616000</v>
      </c>
      <c r="E776" s="345">
        <f t="shared" si="67"/>
        <v>8280863359.999999</v>
      </c>
      <c r="F776" s="81">
        <f t="shared" si="66"/>
        <v>13442.96</v>
      </c>
    </row>
    <row r="777" spans="1:6" ht="15.75" thickBot="1" x14ac:dyDescent="0.3">
      <c r="A777" s="334">
        <f t="shared" si="68"/>
        <v>16</v>
      </c>
      <c r="B777" s="475">
        <v>24797.45</v>
      </c>
      <c r="C777" s="437">
        <v>1</v>
      </c>
      <c r="D777" s="335">
        <v>616000</v>
      </c>
      <c r="E777" s="345">
        <f t="shared" si="67"/>
        <v>15275229200</v>
      </c>
      <c r="F777" s="81">
        <f t="shared" si="66"/>
        <v>24797.45</v>
      </c>
    </row>
    <row r="778" spans="1:6" ht="15.75" thickBot="1" x14ac:dyDescent="0.3">
      <c r="A778" s="334">
        <f t="shared" si="68"/>
        <v>17</v>
      </c>
      <c r="B778" s="475">
        <v>37732.269999999997</v>
      </c>
      <c r="C778" s="437">
        <v>1</v>
      </c>
      <c r="D778" s="335">
        <v>616000</v>
      </c>
      <c r="E778" s="345">
        <f t="shared" si="67"/>
        <v>23243078319.999996</v>
      </c>
      <c r="F778" s="81">
        <f t="shared" si="66"/>
        <v>37732.269999999997</v>
      </c>
    </row>
    <row r="779" spans="1:6" ht="15.75" thickBot="1" x14ac:dyDescent="0.3">
      <c r="A779" s="334">
        <f t="shared" si="68"/>
        <v>18</v>
      </c>
      <c r="B779" s="475">
        <v>4246.5600000000004</v>
      </c>
      <c r="C779" s="437">
        <v>0.5</v>
      </c>
      <c r="D779" s="335">
        <v>616000</v>
      </c>
      <c r="E779" s="345">
        <f>+B779*C779*D779</f>
        <v>1307940480.0000002</v>
      </c>
      <c r="F779" s="81">
        <f t="shared" si="66"/>
        <v>2123.2800000000002</v>
      </c>
    </row>
    <row r="780" spans="1:6" ht="15.75" thickBot="1" x14ac:dyDescent="0.3">
      <c r="A780" s="334">
        <f t="shared" si="68"/>
        <v>19</v>
      </c>
      <c r="B780" s="475">
        <v>8240.7099999999991</v>
      </c>
      <c r="C780" s="437">
        <v>0.08</v>
      </c>
      <c r="D780" s="335">
        <v>616000</v>
      </c>
      <c r="E780" s="345">
        <f t="shared" ref="E780:E787" si="69">+B780*C780*D780</f>
        <v>406102188.80000001</v>
      </c>
      <c r="F780" s="81">
        <f t="shared" si="66"/>
        <v>659.2568</v>
      </c>
    </row>
    <row r="781" spans="1:6" ht="15.75" thickBot="1" x14ac:dyDescent="0.3">
      <c r="A781" s="334">
        <f t="shared" si="68"/>
        <v>20</v>
      </c>
      <c r="B781" s="475">
        <v>18016.87</v>
      </c>
      <c r="C781" s="437">
        <v>0.75</v>
      </c>
      <c r="D781" s="335">
        <v>616000</v>
      </c>
      <c r="E781" s="345">
        <f t="shared" si="69"/>
        <v>8323793940</v>
      </c>
      <c r="F781" s="81">
        <f t="shared" si="66"/>
        <v>13512.6525</v>
      </c>
    </row>
    <row r="782" spans="1:6" ht="15.75" thickBot="1" x14ac:dyDescent="0.3">
      <c r="A782" s="334">
        <f t="shared" si="68"/>
        <v>21</v>
      </c>
      <c r="B782" s="475">
        <v>12324.83</v>
      </c>
      <c r="C782" s="437">
        <v>0.75</v>
      </c>
      <c r="D782" s="335">
        <v>616000</v>
      </c>
      <c r="E782" s="345">
        <f t="shared" si="69"/>
        <v>5694071460</v>
      </c>
      <c r="F782" s="81">
        <f t="shared" si="66"/>
        <v>9243.6224999999995</v>
      </c>
    </row>
    <row r="783" spans="1:6" ht="15.75" thickBot="1" x14ac:dyDescent="0.3">
      <c r="A783" s="334">
        <f t="shared" si="68"/>
        <v>22</v>
      </c>
      <c r="B783" s="475">
        <v>18421.34</v>
      </c>
      <c r="C783" s="437">
        <v>0.75</v>
      </c>
      <c r="D783" s="335">
        <v>616000</v>
      </c>
      <c r="E783" s="345">
        <f t="shared" si="69"/>
        <v>8510659080.000001</v>
      </c>
      <c r="F783" s="81">
        <f t="shared" si="66"/>
        <v>13816.005000000001</v>
      </c>
    </row>
    <row r="784" spans="1:6" ht="15.75" thickBot="1" x14ac:dyDescent="0.3">
      <c r="A784" s="334">
        <f t="shared" si="68"/>
        <v>23</v>
      </c>
      <c r="B784" s="475">
        <v>5760.71</v>
      </c>
      <c r="C784" s="437">
        <v>0.75</v>
      </c>
      <c r="D784" s="335">
        <v>616000</v>
      </c>
      <c r="E784" s="345">
        <f t="shared" si="69"/>
        <v>2661448020</v>
      </c>
      <c r="F784" s="81">
        <f t="shared" si="66"/>
        <v>4320.5325000000003</v>
      </c>
    </row>
    <row r="785" spans="1:6" ht="15.75" thickBot="1" x14ac:dyDescent="0.3">
      <c r="A785" s="334">
        <f t="shared" si="68"/>
        <v>24</v>
      </c>
      <c r="B785" s="475">
        <v>28648.28</v>
      </c>
      <c r="C785" s="437">
        <v>0.3</v>
      </c>
      <c r="D785" s="335">
        <v>616000</v>
      </c>
      <c r="E785" s="345">
        <f t="shared" si="69"/>
        <v>5294202143.999999</v>
      </c>
      <c r="F785" s="81">
        <f t="shared" si="66"/>
        <v>8594.4839999999986</v>
      </c>
    </row>
    <row r="786" spans="1:6" ht="15.75" thickBot="1" x14ac:dyDescent="0.3">
      <c r="A786" s="334">
        <f t="shared" si="68"/>
        <v>25</v>
      </c>
      <c r="B786" s="475">
        <v>10032.59</v>
      </c>
      <c r="C786" s="437">
        <v>1</v>
      </c>
      <c r="D786" s="335">
        <v>616000</v>
      </c>
      <c r="E786" s="345">
        <f t="shared" si="69"/>
        <v>6180075440</v>
      </c>
      <c r="F786" s="81">
        <f t="shared" si="66"/>
        <v>10032.59</v>
      </c>
    </row>
    <row r="787" spans="1:6" x14ac:dyDescent="0.2">
      <c r="A787" s="341" t="s">
        <v>185</v>
      </c>
      <c r="B787" s="502"/>
      <c r="C787" s="446"/>
      <c r="D787" s="335">
        <v>616000</v>
      </c>
      <c r="E787" s="345">
        <f t="shared" si="69"/>
        <v>0</v>
      </c>
      <c r="F787" s="81">
        <f t="shared" si="66"/>
        <v>0</v>
      </c>
    </row>
    <row r="788" spans="1:6" x14ac:dyDescent="0.2">
      <c r="A788" s="341" t="s">
        <v>185</v>
      </c>
      <c r="B788" s="502">
        <f>SUM(B762:B786)</f>
        <v>401042.02000000019</v>
      </c>
      <c r="C788" s="446"/>
      <c r="D788" s="335">
        <v>616000</v>
      </c>
      <c r="E788" s="345">
        <f>+F788*616000</f>
        <v>181858363209.60001</v>
      </c>
      <c r="F788" s="81">
        <f>SUM(F762:F787)</f>
        <v>295224.61560000002</v>
      </c>
    </row>
    <row r="792" spans="1:6" x14ac:dyDescent="0.2">
      <c r="A792" s="412" t="str">
        <f>+'Capacidad Financiera'!C79</f>
        <v>ESTYMA ESTUDIOS Y MANEJOS SOCIEDAD ANONIMA</v>
      </c>
      <c r="B792" s="498"/>
      <c r="C792" s="405"/>
      <c r="D792" s="443"/>
      <c r="E792" s="443"/>
      <c r="F792" s="81"/>
    </row>
    <row r="793" spans="1:6" x14ac:dyDescent="0.2">
      <c r="A793" s="331"/>
      <c r="C793" s="406"/>
      <c r="F793" s="81"/>
    </row>
    <row r="794" spans="1:6" x14ac:dyDescent="0.2">
      <c r="A794" s="332" t="s">
        <v>255</v>
      </c>
      <c r="B794" s="499" t="s">
        <v>256</v>
      </c>
      <c r="C794" s="407" t="s">
        <v>257</v>
      </c>
      <c r="D794" s="332" t="s">
        <v>258</v>
      </c>
      <c r="E794" s="333" t="s">
        <v>259</v>
      </c>
      <c r="F794" s="81"/>
    </row>
    <row r="795" spans="1:6" ht="15.75" thickBot="1" x14ac:dyDescent="0.3">
      <c r="A795" s="334">
        <v>1</v>
      </c>
      <c r="B795" s="475">
        <v>313690.78000000003</v>
      </c>
      <c r="C795" s="437">
        <v>0.24</v>
      </c>
      <c r="D795" s="335">
        <v>616000</v>
      </c>
      <c r="E795" s="346">
        <f>+B795*C795*D795</f>
        <v>46376044915.200005</v>
      </c>
      <c r="F795" s="81">
        <f t="shared" ref="F795:F823" si="70">+B795*C795</f>
        <v>75285.787200000006</v>
      </c>
    </row>
    <row r="796" spans="1:6" ht="15.75" thickBot="1" x14ac:dyDescent="0.3">
      <c r="A796" s="334">
        <f>+A795+1</f>
        <v>2</v>
      </c>
      <c r="B796" s="475">
        <v>45160.09</v>
      </c>
      <c r="C796" s="437">
        <v>1</v>
      </c>
      <c r="D796" s="335">
        <v>616000</v>
      </c>
      <c r="E796" s="346">
        <f t="shared" ref="E796:E811" si="71">+B796*C796*D796</f>
        <v>27818615439.999996</v>
      </c>
      <c r="F796" s="81">
        <f t="shared" si="70"/>
        <v>45160.09</v>
      </c>
    </row>
    <row r="797" spans="1:6" ht="15.75" thickBot="1" x14ac:dyDescent="0.3">
      <c r="A797" s="334">
        <f t="shared" ref="A797:A822" si="72">+A796+1</f>
        <v>3</v>
      </c>
      <c r="B797" s="475">
        <v>120766.78</v>
      </c>
      <c r="C797" s="437">
        <v>0.5</v>
      </c>
      <c r="D797" s="335">
        <v>616000</v>
      </c>
      <c r="E797" s="346">
        <f t="shared" si="71"/>
        <v>37196168240</v>
      </c>
      <c r="F797" s="81">
        <f t="shared" si="70"/>
        <v>60383.39</v>
      </c>
    </row>
    <row r="798" spans="1:6" ht="15.75" thickBot="1" x14ac:dyDescent="0.3">
      <c r="A798" s="334">
        <f t="shared" si="72"/>
        <v>4</v>
      </c>
      <c r="B798" s="475">
        <v>54132.28</v>
      </c>
      <c r="C798" s="437">
        <v>1</v>
      </c>
      <c r="D798" s="335">
        <v>616000</v>
      </c>
      <c r="E798" s="346">
        <f t="shared" si="71"/>
        <v>33345484480</v>
      </c>
      <c r="F798" s="81">
        <f t="shared" si="70"/>
        <v>54132.28</v>
      </c>
    </row>
    <row r="799" spans="1:6" ht="15.75" thickBot="1" x14ac:dyDescent="0.3">
      <c r="A799" s="334">
        <f t="shared" si="72"/>
        <v>5</v>
      </c>
      <c r="B799" s="475">
        <v>40304.07</v>
      </c>
      <c r="C799" s="437">
        <v>0.51</v>
      </c>
      <c r="D799" s="335">
        <v>616000</v>
      </c>
      <c r="E799" s="346">
        <f t="shared" si="71"/>
        <v>12661926631.200001</v>
      </c>
      <c r="F799" s="81">
        <f t="shared" si="70"/>
        <v>20555.075700000001</v>
      </c>
    </row>
    <row r="800" spans="1:6" ht="15.75" thickBot="1" x14ac:dyDescent="0.3">
      <c r="A800" s="334">
        <f t="shared" si="72"/>
        <v>6</v>
      </c>
      <c r="B800" s="475">
        <v>816706.67</v>
      </c>
      <c r="C800" s="437">
        <v>0.25</v>
      </c>
      <c r="D800" s="335">
        <v>616000</v>
      </c>
      <c r="E800" s="346">
        <f t="shared" si="71"/>
        <v>125772827180</v>
      </c>
      <c r="F800" s="81">
        <f t="shared" si="70"/>
        <v>204176.66750000001</v>
      </c>
    </row>
    <row r="801" spans="1:6" ht="15.75" thickBot="1" x14ac:dyDescent="0.3">
      <c r="A801" s="334">
        <f t="shared" si="72"/>
        <v>7</v>
      </c>
      <c r="B801" s="475">
        <v>37799.67</v>
      </c>
      <c r="C801" s="437">
        <v>0.5</v>
      </c>
      <c r="D801" s="335">
        <v>616000</v>
      </c>
      <c r="E801" s="346">
        <f t="shared" si="71"/>
        <v>11642298360</v>
      </c>
      <c r="F801" s="81">
        <f t="shared" si="70"/>
        <v>18899.834999999999</v>
      </c>
    </row>
    <row r="802" spans="1:6" ht="15.75" thickBot="1" x14ac:dyDescent="0.3">
      <c r="A802" s="334">
        <f t="shared" si="72"/>
        <v>8</v>
      </c>
      <c r="B802" s="475">
        <v>33545.32</v>
      </c>
      <c r="C802" s="437">
        <v>0.5</v>
      </c>
      <c r="D802" s="339">
        <v>616000</v>
      </c>
      <c r="E802" s="346">
        <f t="shared" si="71"/>
        <v>10331958560</v>
      </c>
      <c r="F802" s="81">
        <f t="shared" si="70"/>
        <v>16772.66</v>
      </c>
    </row>
    <row r="803" spans="1:6" ht="15.75" thickBot="1" x14ac:dyDescent="0.3">
      <c r="A803" s="334">
        <f t="shared" si="72"/>
        <v>9</v>
      </c>
      <c r="B803" s="475">
        <v>23509.99</v>
      </c>
      <c r="C803" s="437">
        <v>0.6</v>
      </c>
      <c r="D803" s="335">
        <v>616000</v>
      </c>
      <c r="E803" s="346">
        <f t="shared" si="71"/>
        <v>8689292304</v>
      </c>
      <c r="F803" s="81">
        <f t="shared" si="70"/>
        <v>14105.994000000001</v>
      </c>
    </row>
    <row r="804" spans="1:6" ht="15.75" thickBot="1" x14ac:dyDescent="0.3">
      <c r="A804" s="334">
        <f t="shared" si="72"/>
        <v>10</v>
      </c>
      <c r="B804" s="509">
        <v>13790.13</v>
      </c>
      <c r="C804" s="437">
        <v>1</v>
      </c>
      <c r="D804" s="335">
        <v>616000</v>
      </c>
      <c r="E804" s="346">
        <f t="shared" si="71"/>
        <v>8494720079.999999</v>
      </c>
      <c r="F804" s="81">
        <f t="shared" si="70"/>
        <v>13790.13</v>
      </c>
    </row>
    <row r="805" spans="1:6" ht="15.75" thickBot="1" x14ac:dyDescent="0.3">
      <c r="A805" s="334">
        <f t="shared" si="72"/>
        <v>11</v>
      </c>
      <c r="B805" s="509">
        <v>43703.73</v>
      </c>
      <c r="C805" s="437">
        <v>0.5</v>
      </c>
      <c r="D805" s="335">
        <v>616000</v>
      </c>
      <c r="E805" s="345">
        <f t="shared" si="71"/>
        <v>13460748840.000002</v>
      </c>
      <c r="F805" s="81">
        <f t="shared" si="70"/>
        <v>21851.865000000002</v>
      </c>
    </row>
    <row r="806" spans="1:6" ht="15.75" thickBot="1" x14ac:dyDescent="0.3">
      <c r="A806" s="334">
        <f t="shared" si="72"/>
        <v>12</v>
      </c>
      <c r="B806" s="475">
        <v>13089.55</v>
      </c>
      <c r="C806" s="437">
        <v>1</v>
      </c>
      <c r="D806" s="335">
        <v>616000</v>
      </c>
      <c r="E806" s="345">
        <f t="shared" si="71"/>
        <v>8063162800</v>
      </c>
      <c r="F806" s="81">
        <f t="shared" si="70"/>
        <v>13089.55</v>
      </c>
    </row>
    <row r="807" spans="1:6" ht="15.75" thickBot="1" x14ac:dyDescent="0.3">
      <c r="A807" s="334">
        <f t="shared" si="72"/>
        <v>13</v>
      </c>
      <c r="B807" s="475">
        <v>15936</v>
      </c>
      <c r="C807" s="437">
        <v>0.75</v>
      </c>
      <c r="D807" s="335">
        <v>616000</v>
      </c>
      <c r="E807" s="345">
        <f t="shared" si="71"/>
        <v>7362432000</v>
      </c>
      <c r="F807" s="81">
        <f t="shared" si="70"/>
        <v>11952</v>
      </c>
    </row>
    <row r="808" spans="1:6" ht="15.75" thickBot="1" x14ac:dyDescent="0.3">
      <c r="A808" s="334">
        <f t="shared" si="72"/>
        <v>14</v>
      </c>
      <c r="B808" s="475">
        <v>6304.57</v>
      </c>
      <c r="C808" s="437">
        <v>1</v>
      </c>
      <c r="D808" s="335">
        <v>616000</v>
      </c>
      <c r="E808" s="345">
        <f t="shared" si="71"/>
        <v>3883615120</v>
      </c>
      <c r="F808" s="81">
        <f t="shared" si="70"/>
        <v>6304.57</v>
      </c>
    </row>
    <row r="809" spans="1:6" ht="15.75" thickBot="1" x14ac:dyDescent="0.3">
      <c r="A809" s="334">
        <f t="shared" si="72"/>
        <v>15</v>
      </c>
      <c r="B809" s="475">
        <v>6195.63</v>
      </c>
      <c r="C809" s="437">
        <v>1</v>
      </c>
      <c r="D809" s="335">
        <v>616000</v>
      </c>
      <c r="E809" s="345">
        <f t="shared" si="71"/>
        <v>3816508080</v>
      </c>
      <c r="F809" s="81">
        <f t="shared" si="70"/>
        <v>6195.63</v>
      </c>
    </row>
    <row r="810" spans="1:6" ht="15.75" thickBot="1" x14ac:dyDescent="0.3">
      <c r="A810" s="334">
        <f t="shared" si="72"/>
        <v>16</v>
      </c>
      <c r="B810" s="475">
        <v>4543.67</v>
      </c>
      <c r="C810" s="437">
        <v>1</v>
      </c>
      <c r="D810" s="335">
        <v>616000</v>
      </c>
      <c r="E810" s="345">
        <f t="shared" si="71"/>
        <v>2798900720</v>
      </c>
      <c r="F810" s="81">
        <f t="shared" si="70"/>
        <v>4543.67</v>
      </c>
    </row>
    <row r="811" spans="1:6" ht="15.75" thickBot="1" x14ac:dyDescent="0.3">
      <c r="A811" s="334">
        <f t="shared" si="72"/>
        <v>17</v>
      </c>
      <c r="B811" s="475">
        <v>6585.52</v>
      </c>
      <c r="C811" s="437">
        <v>1</v>
      </c>
      <c r="D811" s="335">
        <v>616000</v>
      </c>
      <c r="E811" s="345">
        <f t="shared" si="71"/>
        <v>4056680320.0000005</v>
      </c>
      <c r="F811" s="81">
        <f t="shared" si="70"/>
        <v>6585.52</v>
      </c>
    </row>
    <row r="812" spans="1:6" ht="15.75" thickBot="1" x14ac:dyDescent="0.3">
      <c r="A812" s="334">
        <f t="shared" si="72"/>
        <v>18</v>
      </c>
      <c r="B812" s="475">
        <v>4486.88</v>
      </c>
      <c r="C812" s="437">
        <v>1</v>
      </c>
      <c r="D812" s="335">
        <v>616000</v>
      </c>
      <c r="E812" s="345">
        <f>+B812*C812*D812</f>
        <v>2763918080</v>
      </c>
      <c r="F812" s="81">
        <f t="shared" si="70"/>
        <v>4486.88</v>
      </c>
    </row>
    <row r="813" spans="1:6" ht="15.75" thickBot="1" x14ac:dyDescent="0.3">
      <c r="A813" s="334">
        <f t="shared" si="72"/>
        <v>19</v>
      </c>
      <c r="B813" s="475">
        <v>7647.17</v>
      </c>
      <c r="C813" s="437">
        <v>1</v>
      </c>
      <c r="D813" s="335">
        <v>616000</v>
      </c>
      <c r="E813" s="345">
        <f t="shared" ref="E813:E823" si="73">+B813*C813*D813</f>
        <v>4710656720</v>
      </c>
      <c r="F813" s="81">
        <f t="shared" si="70"/>
        <v>7647.17</v>
      </c>
    </row>
    <row r="814" spans="1:6" ht="15.75" thickBot="1" x14ac:dyDescent="0.3">
      <c r="A814" s="334">
        <f t="shared" si="72"/>
        <v>20</v>
      </c>
      <c r="B814" s="475">
        <v>29978.27</v>
      </c>
      <c r="C814" s="437">
        <v>1</v>
      </c>
      <c r="D814" s="335">
        <v>616000</v>
      </c>
      <c r="E814" s="345">
        <f t="shared" si="73"/>
        <v>18466614320</v>
      </c>
      <c r="F814" s="81">
        <f t="shared" si="70"/>
        <v>29978.27</v>
      </c>
    </row>
    <row r="815" spans="1:6" ht="15.75" thickBot="1" x14ac:dyDescent="0.3">
      <c r="A815" s="334">
        <f t="shared" si="72"/>
        <v>21</v>
      </c>
      <c r="B815" s="475">
        <v>73025.95</v>
      </c>
      <c r="C815" s="437">
        <v>1</v>
      </c>
      <c r="D815" s="335">
        <v>616000</v>
      </c>
      <c r="E815" s="345">
        <f t="shared" si="73"/>
        <v>44983985200</v>
      </c>
      <c r="F815" s="81">
        <f t="shared" si="70"/>
        <v>73025.95</v>
      </c>
    </row>
    <row r="816" spans="1:6" ht="15.75" thickBot="1" x14ac:dyDescent="0.3">
      <c r="A816" s="334">
        <f t="shared" si="72"/>
        <v>22</v>
      </c>
      <c r="B816" s="475">
        <v>67807.73</v>
      </c>
      <c r="C816" s="437">
        <v>0.4</v>
      </c>
      <c r="D816" s="335">
        <v>616000</v>
      </c>
      <c r="E816" s="345">
        <f t="shared" si="73"/>
        <v>16707824672</v>
      </c>
      <c r="F816" s="81">
        <f t="shared" si="70"/>
        <v>27123.092000000001</v>
      </c>
    </row>
    <row r="817" spans="1:6" ht="15.75" thickBot="1" x14ac:dyDescent="0.3">
      <c r="A817" s="334">
        <f t="shared" si="72"/>
        <v>23</v>
      </c>
      <c r="B817" s="475">
        <v>668259.66</v>
      </c>
      <c r="C817" s="437">
        <v>0.2984</v>
      </c>
      <c r="D817" s="335">
        <v>616000</v>
      </c>
      <c r="E817" s="345">
        <f t="shared" si="73"/>
        <v>122835748447.104</v>
      </c>
      <c r="F817" s="81">
        <f t="shared" si="70"/>
        <v>199408.68254400001</v>
      </c>
    </row>
    <row r="818" spans="1:6" ht="15.75" thickBot="1" x14ac:dyDescent="0.3">
      <c r="A818" s="334">
        <f t="shared" si="72"/>
        <v>24</v>
      </c>
      <c r="B818" s="475">
        <v>278888.96000000002</v>
      </c>
      <c r="C818" s="437">
        <v>0.35</v>
      </c>
      <c r="D818" s="335">
        <v>616001</v>
      </c>
      <c r="E818" s="345">
        <f t="shared" ref="E818:E822" si="74">+B818*C818*D818</f>
        <v>60128557387.136002</v>
      </c>
      <c r="F818" s="81">
        <f t="shared" ref="F818:F822" si="75">+B818*C818</f>
        <v>97611.135999999999</v>
      </c>
    </row>
    <row r="819" spans="1:6" ht="15.75" thickBot="1" x14ac:dyDescent="0.3">
      <c r="A819" s="334">
        <f t="shared" si="72"/>
        <v>25</v>
      </c>
      <c r="B819" s="475">
        <v>5645.08</v>
      </c>
      <c r="C819" s="437">
        <v>1</v>
      </c>
      <c r="D819" s="335">
        <v>616002</v>
      </c>
      <c r="E819" s="345">
        <f t="shared" si="74"/>
        <v>3477380570.1599998</v>
      </c>
      <c r="F819" s="81">
        <f t="shared" si="75"/>
        <v>5645.08</v>
      </c>
    </row>
    <row r="820" spans="1:6" ht="15.75" thickBot="1" x14ac:dyDescent="0.3">
      <c r="A820" s="334">
        <f t="shared" si="72"/>
        <v>26</v>
      </c>
      <c r="B820" s="475">
        <v>20106.37</v>
      </c>
      <c r="C820" s="437">
        <v>0.48499999999999999</v>
      </c>
      <c r="D820" s="335">
        <v>616003</v>
      </c>
      <c r="E820" s="345">
        <f t="shared" si="74"/>
        <v>6007008355.9683495</v>
      </c>
      <c r="F820" s="81">
        <f t="shared" si="75"/>
        <v>9751.5894499999995</v>
      </c>
    </row>
    <row r="821" spans="1:6" ht="15.75" thickBot="1" x14ac:dyDescent="0.3">
      <c r="A821" s="334">
        <f t="shared" si="72"/>
        <v>27</v>
      </c>
      <c r="B821" s="475">
        <v>1836.97</v>
      </c>
      <c r="C821" s="437">
        <v>0.5</v>
      </c>
      <c r="D821" s="335">
        <v>616004</v>
      </c>
      <c r="E821" s="345">
        <f t="shared" si="74"/>
        <v>565790433.94000006</v>
      </c>
      <c r="F821" s="81">
        <f t="shared" si="75"/>
        <v>918.48500000000001</v>
      </c>
    </row>
    <row r="822" spans="1:6" ht="15.75" thickBot="1" x14ac:dyDescent="0.3">
      <c r="A822" s="334">
        <f t="shared" si="72"/>
        <v>28</v>
      </c>
      <c r="B822" s="475">
        <v>65329.43</v>
      </c>
      <c r="C822" s="437">
        <v>0.5</v>
      </c>
      <c r="D822" s="335">
        <v>616005</v>
      </c>
      <c r="E822" s="345">
        <f t="shared" si="74"/>
        <v>20121627763.575001</v>
      </c>
      <c r="F822" s="81">
        <f t="shared" si="75"/>
        <v>32664.715</v>
      </c>
    </row>
    <row r="823" spans="1:6" x14ac:dyDescent="0.2">
      <c r="A823" s="341" t="s">
        <v>185</v>
      </c>
      <c r="B823" s="502"/>
      <c r="C823" s="446"/>
      <c r="D823" s="335">
        <v>616000</v>
      </c>
      <c r="E823" s="345">
        <f t="shared" si="73"/>
        <v>0</v>
      </c>
      <c r="F823" s="81">
        <f t="shared" si="70"/>
        <v>0</v>
      </c>
    </row>
    <row r="824" spans="1:6" x14ac:dyDescent="0.2">
      <c r="A824" s="341" t="s">
        <v>185</v>
      </c>
      <c r="B824" s="502">
        <f>SUM(B795:B822)</f>
        <v>2818776.92</v>
      </c>
      <c r="C824" s="446"/>
      <c r="D824" s="335">
        <v>616000</v>
      </c>
      <c r="E824" s="345">
        <f>+F824*616000</f>
        <v>666540190866.7041</v>
      </c>
      <c r="F824" s="81">
        <f>SUM(F795:F823)</f>
        <v>1082045.7643940002</v>
      </c>
    </row>
    <row r="830" spans="1:6" x14ac:dyDescent="0.2">
      <c r="A830" s="412" t="str">
        <f>+'Capacidad Financiera'!C81</f>
        <v>PUENTES Y TORONES SAS</v>
      </c>
      <c r="B830" s="498"/>
      <c r="C830" s="405"/>
      <c r="D830" s="443"/>
      <c r="E830" s="443"/>
      <c r="F830" s="81"/>
    </row>
    <row r="831" spans="1:6" x14ac:dyDescent="0.2">
      <c r="A831" s="331"/>
      <c r="C831" s="406"/>
      <c r="F831" s="81"/>
    </row>
    <row r="832" spans="1:6" x14ac:dyDescent="0.2">
      <c r="A832" s="332" t="s">
        <v>255</v>
      </c>
      <c r="B832" s="499" t="s">
        <v>256</v>
      </c>
      <c r="C832" s="407" t="s">
        <v>257</v>
      </c>
      <c r="D832" s="332" t="s">
        <v>258</v>
      </c>
      <c r="E832" s="333" t="s">
        <v>259</v>
      </c>
      <c r="F832" s="81"/>
    </row>
    <row r="833" spans="1:6" ht="15.75" thickBot="1" x14ac:dyDescent="0.3">
      <c r="A833" s="334">
        <v>1</v>
      </c>
      <c r="B833" s="475">
        <v>499.5</v>
      </c>
      <c r="C833" s="437">
        <v>1</v>
      </c>
      <c r="D833" s="335">
        <v>616000</v>
      </c>
      <c r="E833" s="346">
        <f>+B833*C833*D833</f>
        <v>307692000</v>
      </c>
      <c r="F833" s="81">
        <f t="shared" ref="F833:F853" si="76">+B833*C833</f>
        <v>499.5</v>
      </c>
    </row>
    <row r="834" spans="1:6" ht="15.75" thickBot="1" x14ac:dyDescent="0.3">
      <c r="A834" s="334">
        <f>+A833+1</f>
        <v>2</v>
      </c>
      <c r="B834" s="475">
        <v>5885.33</v>
      </c>
      <c r="C834" s="437">
        <v>1</v>
      </c>
      <c r="D834" s="335">
        <v>616000</v>
      </c>
      <c r="E834" s="346">
        <f t="shared" ref="E834:E849" si="77">+B834*C834*D834</f>
        <v>3625363280</v>
      </c>
      <c r="F834" s="81">
        <f t="shared" si="76"/>
        <v>5885.33</v>
      </c>
    </row>
    <row r="835" spans="1:6" ht="15.75" thickBot="1" x14ac:dyDescent="0.3">
      <c r="A835" s="334">
        <f t="shared" ref="A835:A852" si="78">+A834+1</f>
        <v>3</v>
      </c>
      <c r="B835" s="475">
        <v>17187.21</v>
      </c>
      <c r="C835" s="437">
        <v>1</v>
      </c>
      <c r="D835" s="335">
        <v>616000</v>
      </c>
      <c r="E835" s="346">
        <f t="shared" si="77"/>
        <v>10587321360</v>
      </c>
      <c r="F835" s="81">
        <f t="shared" si="76"/>
        <v>17187.21</v>
      </c>
    </row>
    <row r="836" spans="1:6" ht="15.75" thickBot="1" x14ac:dyDescent="0.3">
      <c r="A836" s="334">
        <f t="shared" si="78"/>
        <v>4</v>
      </c>
      <c r="B836" s="475">
        <v>31878.86</v>
      </c>
      <c r="C836" s="437">
        <v>0.3</v>
      </c>
      <c r="D836" s="335">
        <v>616000</v>
      </c>
      <c r="E836" s="346">
        <f t="shared" si="77"/>
        <v>5891213328</v>
      </c>
      <c r="F836" s="81">
        <f t="shared" si="76"/>
        <v>9563.6579999999994</v>
      </c>
    </row>
    <row r="837" spans="1:6" ht="15.75" thickBot="1" x14ac:dyDescent="0.3">
      <c r="A837" s="334">
        <f t="shared" si="78"/>
        <v>5</v>
      </c>
      <c r="B837" s="475">
        <v>3699</v>
      </c>
      <c r="C837" s="437">
        <v>0.75</v>
      </c>
      <c r="D837" s="335">
        <v>616000</v>
      </c>
      <c r="E837" s="346">
        <f t="shared" si="77"/>
        <v>1708938000</v>
      </c>
      <c r="F837" s="81">
        <f t="shared" si="76"/>
        <v>2774.25</v>
      </c>
    </row>
    <row r="838" spans="1:6" ht="15.75" thickBot="1" x14ac:dyDescent="0.3">
      <c r="A838" s="334">
        <f t="shared" si="78"/>
        <v>6</v>
      </c>
      <c r="B838" s="475">
        <v>19402.21</v>
      </c>
      <c r="C838" s="437">
        <v>0.75</v>
      </c>
      <c r="D838" s="335">
        <v>616000</v>
      </c>
      <c r="E838" s="346">
        <f t="shared" si="77"/>
        <v>8963821020</v>
      </c>
      <c r="F838" s="81">
        <f t="shared" si="76"/>
        <v>14551.657499999999</v>
      </c>
    </row>
    <row r="839" spans="1:6" ht="15.75" thickBot="1" x14ac:dyDescent="0.3">
      <c r="A839" s="334">
        <f t="shared" si="78"/>
        <v>7</v>
      </c>
      <c r="B839" s="475">
        <v>36975.01</v>
      </c>
      <c r="C839" s="437">
        <v>0.5</v>
      </c>
      <c r="D839" s="335">
        <v>616000</v>
      </c>
      <c r="E839" s="346">
        <f t="shared" si="77"/>
        <v>11388303080</v>
      </c>
      <c r="F839" s="81">
        <f t="shared" si="76"/>
        <v>18487.505000000001</v>
      </c>
    </row>
    <row r="840" spans="1:6" ht="15.75" thickBot="1" x14ac:dyDescent="0.3">
      <c r="A840" s="334">
        <f t="shared" si="78"/>
        <v>8</v>
      </c>
      <c r="B840" s="475">
        <v>42317.51</v>
      </c>
      <c r="C840" s="437">
        <v>1</v>
      </c>
      <c r="D840" s="339">
        <v>616000</v>
      </c>
      <c r="E840" s="346">
        <f t="shared" si="77"/>
        <v>26067586160</v>
      </c>
      <c r="F840" s="81">
        <f t="shared" si="76"/>
        <v>42317.51</v>
      </c>
    </row>
    <row r="841" spans="1:6" ht="15.75" thickBot="1" x14ac:dyDescent="0.3">
      <c r="A841" s="334">
        <f t="shared" si="78"/>
        <v>9</v>
      </c>
      <c r="B841" s="475">
        <v>14539.24</v>
      </c>
      <c r="C841" s="437">
        <v>1</v>
      </c>
      <c r="D841" s="335">
        <v>616000</v>
      </c>
      <c r="E841" s="346">
        <f t="shared" si="77"/>
        <v>8956171840</v>
      </c>
      <c r="F841" s="81">
        <f t="shared" si="76"/>
        <v>14539.24</v>
      </c>
    </row>
    <row r="842" spans="1:6" ht="15.75" thickBot="1" x14ac:dyDescent="0.3">
      <c r="A842" s="334">
        <f t="shared" si="78"/>
        <v>10</v>
      </c>
      <c r="B842" s="509">
        <v>5675.16</v>
      </c>
      <c r="C842" s="437">
        <v>1</v>
      </c>
      <c r="D842" s="335">
        <v>616000</v>
      </c>
      <c r="E842" s="346">
        <f t="shared" si="77"/>
        <v>3495898560</v>
      </c>
      <c r="F842" s="81">
        <f t="shared" si="76"/>
        <v>5675.16</v>
      </c>
    </row>
    <row r="843" spans="1:6" ht="15.75" thickBot="1" x14ac:dyDescent="0.3">
      <c r="A843" s="334">
        <f t="shared" si="78"/>
        <v>11</v>
      </c>
      <c r="B843" s="509">
        <v>49744.22</v>
      </c>
      <c r="C843" s="437">
        <v>0.99</v>
      </c>
      <c r="D843" s="335">
        <v>616000</v>
      </c>
      <c r="E843" s="345">
        <f t="shared" si="77"/>
        <v>30336015124.800003</v>
      </c>
      <c r="F843" s="81">
        <f t="shared" si="76"/>
        <v>49246.777800000003</v>
      </c>
    </row>
    <row r="844" spans="1:6" ht="15.75" thickBot="1" x14ac:dyDescent="0.3">
      <c r="A844" s="334">
        <f t="shared" si="78"/>
        <v>12</v>
      </c>
      <c r="B844" s="475">
        <v>5853.35</v>
      </c>
      <c r="C844" s="437">
        <v>1</v>
      </c>
      <c r="D844" s="335">
        <v>616000</v>
      </c>
      <c r="E844" s="345">
        <f t="shared" si="77"/>
        <v>3605663600</v>
      </c>
      <c r="F844" s="81">
        <f t="shared" si="76"/>
        <v>5853.35</v>
      </c>
    </row>
    <row r="845" spans="1:6" ht="15.75" thickBot="1" x14ac:dyDescent="0.3">
      <c r="A845" s="334">
        <f t="shared" si="78"/>
        <v>13</v>
      </c>
      <c r="B845" s="475">
        <v>43567.55</v>
      </c>
      <c r="C845" s="437">
        <v>0.75</v>
      </c>
      <c r="D845" s="335">
        <v>616000</v>
      </c>
      <c r="E845" s="345">
        <f t="shared" si="77"/>
        <v>20128208100</v>
      </c>
      <c r="F845" s="81">
        <f t="shared" si="76"/>
        <v>32675.662500000002</v>
      </c>
    </row>
    <row r="846" spans="1:6" ht="15.75" thickBot="1" x14ac:dyDescent="0.3">
      <c r="A846" s="334">
        <f t="shared" si="78"/>
        <v>14</v>
      </c>
      <c r="B846" s="475">
        <v>16501.66</v>
      </c>
      <c r="C846" s="437">
        <v>0.4</v>
      </c>
      <c r="D846" s="335">
        <v>616000</v>
      </c>
      <c r="E846" s="345">
        <f t="shared" si="77"/>
        <v>4066009024.0000005</v>
      </c>
      <c r="F846" s="81">
        <f t="shared" si="76"/>
        <v>6600.6640000000007</v>
      </c>
    </row>
    <row r="847" spans="1:6" ht="15.75" thickBot="1" x14ac:dyDescent="0.3">
      <c r="A847" s="334">
        <f t="shared" si="78"/>
        <v>15</v>
      </c>
      <c r="B847" s="475">
        <v>3323.07</v>
      </c>
      <c r="C847" s="437">
        <v>1</v>
      </c>
      <c r="D847" s="335">
        <v>616000</v>
      </c>
      <c r="E847" s="345">
        <f t="shared" si="77"/>
        <v>2047011120</v>
      </c>
      <c r="F847" s="81">
        <f t="shared" si="76"/>
        <v>3323.07</v>
      </c>
    </row>
    <row r="848" spans="1:6" ht="15.75" thickBot="1" x14ac:dyDescent="0.3">
      <c r="A848" s="334">
        <f t="shared" si="78"/>
        <v>16</v>
      </c>
      <c r="B848" s="475">
        <v>6667.48</v>
      </c>
      <c r="C848" s="437">
        <v>1</v>
      </c>
      <c r="D848" s="335">
        <v>616000</v>
      </c>
      <c r="E848" s="345">
        <f t="shared" si="77"/>
        <v>4107167679.9999995</v>
      </c>
      <c r="F848" s="81">
        <f t="shared" si="76"/>
        <v>6667.48</v>
      </c>
    </row>
    <row r="849" spans="1:6" ht="15.75" thickBot="1" x14ac:dyDescent="0.3">
      <c r="A849" s="334">
        <f t="shared" si="78"/>
        <v>17</v>
      </c>
      <c r="B849" s="475">
        <v>218412.58</v>
      </c>
      <c r="C849" s="437">
        <v>0.2</v>
      </c>
      <c r="D849" s="335">
        <v>616000</v>
      </c>
      <c r="E849" s="345">
        <f t="shared" si="77"/>
        <v>26908429856.000004</v>
      </c>
      <c r="F849" s="81">
        <f t="shared" si="76"/>
        <v>43682.516000000003</v>
      </c>
    </row>
    <row r="850" spans="1:6" ht="15.75" thickBot="1" x14ac:dyDescent="0.3">
      <c r="A850" s="334">
        <f t="shared" si="78"/>
        <v>18</v>
      </c>
      <c r="B850" s="475">
        <v>8127.3</v>
      </c>
      <c r="C850" s="437">
        <v>1</v>
      </c>
      <c r="D850" s="335">
        <v>616000</v>
      </c>
      <c r="E850" s="345">
        <f>+B850*C850*D850</f>
        <v>5006416800</v>
      </c>
      <c r="F850" s="81">
        <f t="shared" si="76"/>
        <v>8127.3</v>
      </c>
    </row>
    <row r="851" spans="1:6" ht="15.75" thickBot="1" x14ac:dyDescent="0.3">
      <c r="A851" s="334">
        <f t="shared" si="78"/>
        <v>19</v>
      </c>
      <c r="B851" s="475">
        <v>2847.78</v>
      </c>
      <c r="C851" s="437">
        <v>1</v>
      </c>
      <c r="D851" s="335">
        <v>616000</v>
      </c>
      <c r="E851" s="345">
        <f t="shared" ref="E851:E853" si="79">+B851*C851*D851</f>
        <v>1754232480.0000002</v>
      </c>
      <c r="F851" s="81">
        <f t="shared" si="76"/>
        <v>2847.78</v>
      </c>
    </row>
    <row r="852" spans="1:6" ht="15.75" thickBot="1" x14ac:dyDescent="0.3">
      <c r="A852" s="334">
        <f t="shared" si="78"/>
        <v>20</v>
      </c>
      <c r="B852" s="475">
        <v>32580.47</v>
      </c>
      <c r="C852" s="437">
        <v>1</v>
      </c>
      <c r="D852" s="335">
        <v>616000</v>
      </c>
      <c r="E852" s="345">
        <f t="shared" si="79"/>
        <v>20069569520</v>
      </c>
      <c r="F852" s="81">
        <f t="shared" si="76"/>
        <v>32580.47</v>
      </c>
    </row>
    <row r="853" spans="1:6" x14ac:dyDescent="0.2">
      <c r="A853" s="341" t="s">
        <v>185</v>
      </c>
      <c r="B853" s="502"/>
      <c r="C853" s="446"/>
      <c r="D853" s="335">
        <v>616000</v>
      </c>
      <c r="E853" s="345">
        <f t="shared" si="79"/>
        <v>0</v>
      </c>
      <c r="F853" s="81">
        <f t="shared" si="76"/>
        <v>0</v>
      </c>
    </row>
    <row r="854" spans="1:6" x14ac:dyDescent="0.2">
      <c r="A854" s="341" t="s">
        <v>185</v>
      </c>
      <c r="B854" s="502">
        <f>SUM(B833:B852)</f>
        <v>565684.49</v>
      </c>
      <c r="C854" s="446"/>
      <c r="D854" s="335">
        <v>616000</v>
      </c>
      <c r="E854" s="345">
        <f>+F854*616000</f>
        <v>199021031932.80008</v>
      </c>
      <c r="F854" s="81">
        <f>SUM(F833:F853)</f>
        <v>323086.09080000012</v>
      </c>
    </row>
    <row r="859" spans="1:6" x14ac:dyDescent="0.2">
      <c r="A859" s="412" t="str">
        <f>+'Capacidad Financiera'!C101</f>
        <v>CONSTRUCIONES CIVILES S.A</v>
      </c>
      <c r="B859" s="498"/>
      <c r="C859" s="405"/>
      <c r="D859" s="443"/>
      <c r="E859" s="443"/>
      <c r="F859" s="81"/>
    </row>
    <row r="860" spans="1:6" x14ac:dyDescent="0.2">
      <c r="A860" s="331"/>
      <c r="C860" s="406"/>
      <c r="F860" s="81"/>
    </row>
    <row r="861" spans="1:6" x14ac:dyDescent="0.2">
      <c r="A861" s="332" t="s">
        <v>255</v>
      </c>
      <c r="B861" s="499" t="s">
        <v>256</v>
      </c>
      <c r="C861" s="407" t="s">
        <v>257</v>
      </c>
      <c r="D861" s="332" t="s">
        <v>258</v>
      </c>
      <c r="E861" s="333" t="s">
        <v>259</v>
      </c>
      <c r="F861" s="81"/>
    </row>
    <row r="862" spans="1:6" ht="15" x14ac:dyDescent="0.25">
      <c r="A862" s="334">
        <v>1</v>
      </c>
      <c r="B862" s="475">
        <v>40425.660000000003</v>
      </c>
      <c r="C862" s="450">
        <v>1</v>
      </c>
      <c r="D862" s="448">
        <v>616000</v>
      </c>
      <c r="E862" s="346">
        <f>+B862*C862*D862</f>
        <v>24902206560.000004</v>
      </c>
      <c r="F862" s="81">
        <f t="shared" ref="F862:F895" si="80">+B862*C862</f>
        <v>40425.660000000003</v>
      </c>
    </row>
    <row r="863" spans="1:6" ht="15" x14ac:dyDescent="0.25">
      <c r="A863" s="334">
        <f>+A862+1</f>
        <v>2</v>
      </c>
      <c r="B863" s="475">
        <v>107791.11</v>
      </c>
      <c r="C863" s="450">
        <v>1</v>
      </c>
      <c r="D863" s="448">
        <v>616000</v>
      </c>
      <c r="E863" s="346">
        <f t="shared" ref="E863:E878" si="81">+B863*C863*D863</f>
        <v>66399323760</v>
      </c>
      <c r="F863" s="81">
        <f t="shared" si="80"/>
        <v>107791.11</v>
      </c>
    </row>
    <row r="864" spans="1:6" ht="15" x14ac:dyDescent="0.25">
      <c r="A864" s="334">
        <f t="shared" ref="A864:A898" si="82">+A863+1</f>
        <v>3</v>
      </c>
      <c r="B864" s="475">
        <v>83886.039999999994</v>
      </c>
      <c r="C864" s="450">
        <v>1</v>
      </c>
      <c r="D864" s="448">
        <v>616000</v>
      </c>
      <c r="E864" s="346">
        <f t="shared" si="81"/>
        <v>51673800639.999992</v>
      </c>
      <c r="F864" s="81">
        <f t="shared" si="80"/>
        <v>83886.039999999994</v>
      </c>
    </row>
    <row r="865" spans="1:6" ht="15" x14ac:dyDescent="0.25">
      <c r="A865" s="334">
        <f t="shared" si="82"/>
        <v>4</v>
      </c>
      <c r="B865" s="509">
        <v>113867.61</v>
      </c>
      <c r="C865" s="450">
        <v>1</v>
      </c>
      <c r="D865" s="448">
        <v>616000</v>
      </c>
      <c r="E865" s="346">
        <f t="shared" si="81"/>
        <v>70142447760</v>
      </c>
      <c r="F865" s="81">
        <f t="shared" si="80"/>
        <v>113867.61</v>
      </c>
    </row>
    <row r="866" spans="1:6" ht="15" x14ac:dyDescent="0.25">
      <c r="A866" s="334">
        <f t="shared" si="82"/>
        <v>5</v>
      </c>
      <c r="B866" s="475">
        <v>93120.61</v>
      </c>
      <c r="C866" s="450">
        <v>1</v>
      </c>
      <c r="D866" s="448">
        <v>616000</v>
      </c>
      <c r="E866" s="346">
        <f t="shared" si="81"/>
        <v>57362295760</v>
      </c>
      <c r="F866" s="81">
        <f t="shared" si="80"/>
        <v>93120.61</v>
      </c>
    </row>
    <row r="867" spans="1:6" ht="15" x14ac:dyDescent="0.25">
      <c r="A867" s="334">
        <f t="shared" si="82"/>
        <v>6</v>
      </c>
      <c r="B867" s="475">
        <v>89457.08</v>
      </c>
      <c r="C867" s="450">
        <v>1</v>
      </c>
      <c r="D867" s="448">
        <v>616000</v>
      </c>
      <c r="E867" s="346">
        <f t="shared" si="81"/>
        <v>55105561280</v>
      </c>
      <c r="F867" s="81">
        <f t="shared" si="80"/>
        <v>89457.08</v>
      </c>
    </row>
    <row r="868" spans="1:6" ht="15" x14ac:dyDescent="0.25">
      <c r="A868" s="334">
        <f t="shared" si="82"/>
        <v>7</v>
      </c>
      <c r="B868" s="475">
        <v>166460.29999999999</v>
      </c>
      <c r="C868" s="450">
        <v>1</v>
      </c>
      <c r="D868" s="448">
        <v>616000</v>
      </c>
      <c r="E868" s="346">
        <f t="shared" si="81"/>
        <v>102539544800</v>
      </c>
      <c r="F868" s="81">
        <f t="shared" si="80"/>
        <v>166460.29999999999</v>
      </c>
    </row>
    <row r="869" spans="1:6" ht="15" x14ac:dyDescent="0.25">
      <c r="A869" s="334">
        <f t="shared" si="82"/>
        <v>8</v>
      </c>
      <c r="B869" s="475">
        <v>2044542.84</v>
      </c>
      <c r="C869" s="450">
        <v>0.2</v>
      </c>
      <c r="D869" s="449">
        <v>616000</v>
      </c>
      <c r="E869" s="346">
        <f t="shared" si="81"/>
        <v>251887677888.00003</v>
      </c>
      <c r="F869" s="81">
        <f t="shared" si="80"/>
        <v>408908.56800000003</v>
      </c>
    </row>
    <row r="870" spans="1:6" ht="15" x14ac:dyDescent="0.25">
      <c r="A870" s="334">
        <f t="shared" si="82"/>
        <v>9</v>
      </c>
      <c r="B870" s="475">
        <v>7250.46</v>
      </c>
      <c r="C870" s="450">
        <v>1</v>
      </c>
      <c r="D870" s="448">
        <v>616000</v>
      </c>
      <c r="E870" s="346">
        <f t="shared" si="81"/>
        <v>4466283360</v>
      </c>
      <c r="F870" s="81">
        <f t="shared" si="80"/>
        <v>7250.46</v>
      </c>
    </row>
    <row r="871" spans="1:6" ht="15" x14ac:dyDescent="0.25">
      <c r="A871" s="334">
        <f t="shared" si="82"/>
        <v>10</v>
      </c>
      <c r="B871" s="475">
        <v>8262.5300000000007</v>
      </c>
      <c r="C871" s="450">
        <v>1</v>
      </c>
      <c r="D871" s="448">
        <v>616000</v>
      </c>
      <c r="E871" s="346">
        <f t="shared" si="81"/>
        <v>5089718480</v>
      </c>
      <c r="F871" s="81">
        <f t="shared" si="80"/>
        <v>8262.5300000000007</v>
      </c>
    </row>
    <row r="872" spans="1:6" ht="15" x14ac:dyDescent="0.25">
      <c r="A872" s="334">
        <f t="shared" si="82"/>
        <v>11</v>
      </c>
      <c r="B872" s="475">
        <v>20492.2</v>
      </c>
      <c r="C872" s="450">
        <v>1</v>
      </c>
      <c r="D872" s="448">
        <v>616000</v>
      </c>
      <c r="E872" s="345">
        <f t="shared" si="81"/>
        <v>12623195200</v>
      </c>
      <c r="F872" s="81">
        <f t="shared" si="80"/>
        <v>20492.2</v>
      </c>
    </row>
    <row r="873" spans="1:6" ht="15" x14ac:dyDescent="0.25">
      <c r="A873" s="334">
        <f t="shared" si="82"/>
        <v>12</v>
      </c>
      <c r="B873" s="475">
        <v>3608.24</v>
      </c>
      <c r="C873" s="450">
        <v>1</v>
      </c>
      <c r="D873" s="448">
        <v>616000</v>
      </c>
      <c r="E873" s="345">
        <f t="shared" si="81"/>
        <v>2222675840</v>
      </c>
      <c r="F873" s="81">
        <f t="shared" si="80"/>
        <v>3608.24</v>
      </c>
    </row>
    <row r="874" spans="1:6" ht="15" x14ac:dyDescent="0.25">
      <c r="A874" s="334">
        <f t="shared" si="82"/>
        <v>13</v>
      </c>
      <c r="B874" s="475">
        <v>4222.83</v>
      </c>
      <c r="C874" s="450">
        <v>1</v>
      </c>
      <c r="D874" s="448">
        <v>616000</v>
      </c>
      <c r="E874" s="345">
        <f>+B874*C874*D874</f>
        <v>2601263280</v>
      </c>
      <c r="F874" s="81">
        <f t="shared" si="80"/>
        <v>4222.83</v>
      </c>
    </row>
    <row r="875" spans="1:6" ht="15" x14ac:dyDescent="0.25">
      <c r="A875" s="334">
        <f t="shared" si="82"/>
        <v>14</v>
      </c>
      <c r="B875" s="510">
        <v>118684.29</v>
      </c>
      <c r="C875" s="450">
        <v>1</v>
      </c>
      <c r="D875" s="448">
        <v>616000</v>
      </c>
      <c r="E875" s="345">
        <f>+B874*C875*D875</f>
        <v>2601263280</v>
      </c>
      <c r="F875" s="81">
        <f>+B874*C875</f>
        <v>4222.83</v>
      </c>
    </row>
    <row r="876" spans="1:6" ht="15" x14ac:dyDescent="0.25">
      <c r="A876" s="334">
        <f t="shared" si="82"/>
        <v>15</v>
      </c>
      <c r="B876" s="475">
        <v>249749.19</v>
      </c>
      <c r="C876" s="450">
        <v>0.4</v>
      </c>
      <c r="D876" s="448">
        <v>616000</v>
      </c>
      <c r="E876" s="345">
        <f t="shared" si="81"/>
        <v>61538200416.000008</v>
      </c>
      <c r="F876" s="81">
        <f t="shared" si="80"/>
        <v>99899.676000000007</v>
      </c>
    </row>
    <row r="877" spans="1:6" ht="15" x14ac:dyDescent="0.25">
      <c r="A877" s="334">
        <f t="shared" si="82"/>
        <v>16</v>
      </c>
      <c r="B877" s="475">
        <v>281815.11</v>
      </c>
      <c r="C877" s="450">
        <v>0.5</v>
      </c>
      <c r="D877" s="448">
        <v>616000</v>
      </c>
      <c r="E877" s="345">
        <f t="shared" si="81"/>
        <v>86799053880</v>
      </c>
      <c r="F877" s="81">
        <f t="shared" si="80"/>
        <v>140907.55499999999</v>
      </c>
    </row>
    <row r="878" spans="1:6" ht="15" x14ac:dyDescent="0.25">
      <c r="A878" s="334">
        <f t="shared" si="82"/>
        <v>17</v>
      </c>
      <c r="B878" s="475">
        <v>23166.880000000001</v>
      </c>
      <c r="C878" s="450">
        <v>1</v>
      </c>
      <c r="D878" s="448">
        <v>616000</v>
      </c>
      <c r="E878" s="345">
        <f t="shared" si="81"/>
        <v>14270798080</v>
      </c>
      <c r="F878" s="81">
        <f t="shared" si="80"/>
        <v>23166.880000000001</v>
      </c>
    </row>
    <row r="879" spans="1:6" ht="15" x14ac:dyDescent="0.25">
      <c r="A879" s="334">
        <f t="shared" si="82"/>
        <v>18</v>
      </c>
      <c r="B879" s="475">
        <v>2589.11</v>
      </c>
      <c r="C879" s="450">
        <v>1</v>
      </c>
      <c r="D879" s="448">
        <v>616000</v>
      </c>
      <c r="E879" s="345">
        <f>+B879*C879*D879</f>
        <v>1594891760</v>
      </c>
      <c r="F879" s="81">
        <f t="shared" si="80"/>
        <v>2589.11</v>
      </c>
    </row>
    <row r="880" spans="1:6" ht="15" x14ac:dyDescent="0.25">
      <c r="A880" s="334">
        <f t="shared" si="82"/>
        <v>19</v>
      </c>
      <c r="B880" s="475">
        <v>11728.76</v>
      </c>
      <c r="C880" s="450">
        <v>1</v>
      </c>
      <c r="D880" s="448">
        <v>616000</v>
      </c>
      <c r="E880" s="345">
        <f t="shared" ref="E880:E895" si="83">+B880*C880*D880</f>
        <v>7224916160</v>
      </c>
      <c r="F880" s="81">
        <f t="shared" si="80"/>
        <v>11728.76</v>
      </c>
    </row>
    <row r="881" spans="1:6" ht="15" x14ac:dyDescent="0.25">
      <c r="A881" s="334">
        <f t="shared" si="82"/>
        <v>20</v>
      </c>
      <c r="B881" s="475">
        <v>22566.14</v>
      </c>
      <c r="C881" s="450">
        <v>1</v>
      </c>
      <c r="D881" s="448">
        <v>616000</v>
      </c>
      <c r="E881" s="345">
        <f t="shared" si="83"/>
        <v>13900742240</v>
      </c>
      <c r="F881" s="81">
        <f t="shared" si="80"/>
        <v>22566.14</v>
      </c>
    </row>
    <row r="882" spans="1:6" ht="15" x14ac:dyDescent="0.25">
      <c r="A882" s="334">
        <f t="shared" si="82"/>
        <v>21</v>
      </c>
      <c r="B882" s="475">
        <v>31591.91</v>
      </c>
      <c r="C882" s="450">
        <v>1</v>
      </c>
      <c r="D882" s="448">
        <v>616000</v>
      </c>
      <c r="E882" s="345">
        <f t="shared" si="83"/>
        <v>19460616560</v>
      </c>
      <c r="F882" s="81">
        <f t="shared" si="80"/>
        <v>31591.91</v>
      </c>
    </row>
    <row r="883" spans="1:6" ht="15" x14ac:dyDescent="0.25">
      <c r="A883" s="334">
        <f t="shared" si="82"/>
        <v>22</v>
      </c>
      <c r="B883" s="475">
        <v>643998.1</v>
      </c>
      <c r="C883" s="450">
        <v>0.2</v>
      </c>
      <c r="D883" s="448">
        <v>616000</v>
      </c>
      <c r="E883" s="345">
        <f t="shared" si="83"/>
        <v>79340565920</v>
      </c>
      <c r="F883" s="81">
        <f t="shared" si="80"/>
        <v>128799.62</v>
      </c>
    </row>
    <row r="884" spans="1:6" ht="15" x14ac:dyDescent="0.25">
      <c r="A884" s="334">
        <f t="shared" si="82"/>
        <v>23</v>
      </c>
      <c r="B884" s="475">
        <v>88951.27</v>
      </c>
      <c r="C884" s="450">
        <v>1</v>
      </c>
      <c r="D884" s="448">
        <v>616000</v>
      </c>
      <c r="E884" s="345">
        <f t="shared" si="83"/>
        <v>54793982320</v>
      </c>
      <c r="F884" s="81">
        <f t="shared" si="80"/>
        <v>88951.27</v>
      </c>
    </row>
    <row r="885" spans="1:6" ht="15" x14ac:dyDescent="0.25">
      <c r="A885" s="334">
        <f t="shared" si="82"/>
        <v>24</v>
      </c>
      <c r="B885" s="475">
        <v>10905.89</v>
      </c>
      <c r="C885" s="450">
        <v>1</v>
      </c>
      <c r="D885" s="448">
        <v>616000</v>
      </c>
      <c r="E885" s="345">
        <f t="shared" si="83"/>
        <v>6718028240</v>
      </c>
      <c r="F885" s="81">
        <f t="shared" si="80"/>
        <v>10905.89</v>
      </c>
    </row>
    <row r="886" spans="1:6" ht="15" x14ac:dyDescent="0.25">
      <c r="A886" s="334">
        <f t="shared" si="82"/>
        <v>25</v>
      </c>
      <c r="B886" s="475">
        <v>36170.04</v>
      </c>
      <c r="C886" s="450">
        <v>0.55000000000000004</v>
      </c>
      <c r="D886" s="448">
        <v>616000</v>
      </c>
      <c r="E886" s="345">
        <f t="shared" si="83"/>
        <v>12254409552</v>
      </c>
      <c r="F886" s="81">
        <f t="shared" si="80"/>
        <v>19893.522000000001</v>
      </c>
    </row>
    <row r="887" spans="1:6" ht="15" x14ac:dyDescent="0.25">
      <c r="A887" s="334">
        <f t="shared" si="82"/>
        <v>26</v>
      </c>
      <c r="B887" s="475">
        <v>2550.0100000000002</v>
      </c>
      <c r="C887" s="450">
        <v>1</v>
      </c>
      <c r="D887" s="448">
        <v>616000</v>
      </c>
      <c r="E887" s="345">
        <f t="shared" si="83"/>
        <v>1570806160.0000002</v>
      </c>
      <c r="F887" s="81">
        <f t="shared" si="80"/>
        <v>2550.0100000000002</v>
      </c>
    </row>
    <row r="888" spans="1:6" ht="15" x14ac:dyDescent="0.25">
      <c r="A888" s="334">
        <f t="shared" si="82"/>
        <v>27</v>
      </c>
      <c r="B888" s="475">
        <v>25934.31</v>
      </c>
      <c r="C888" s="450">
        <v>0.7</v>
      </c>
      <c r="D888" s="448">
        <v>616000</v>
      </c>
      <c r="E888" s="345">
        <f t="shared" si="83"/>
        <v>11182874472</v>
      </c>
      <c r="F888" s="81">
        <f t="shared" si="80"/>
        <v>18154.017</v>
      </c>
    </row>
    <row r="889" spans="1:6" ht="15" x14ac:dyDescent="0.25">
      <c r="A889" s="334">
        <f t="shared" si="82"/>
        <v>28</v>
      </c>
      <c r="B889" s="475">
        <v>48069.8</v>
      </c>
      <c r="C889" s="450">
        <v>1</v>
      </c>
      <c r="D889" s="448">
        <v>616000</v>
      </c>
      <c r="E889" s="345">
        <f t="shared" si="83"/>
        <v>29610996800</v>
      </c>
      <c r="F889" s="81">
        <f t="shared" si="80"/>
        <v>48069.8</v>
      </c>
    </row>
    <row r="890" spans="1:6" ht="15" x14ac:dyDescent="0.25">
      <c r="A890" s="334">
        <f t="shared" si="82"/>
        <v>29</v>
      </c>
      <c r="B890" s="475">
        <v>20014.93</v>
      </c>
      <c r="C890" s="450">
        <v>0.65</v>
      </c>
      <c r="D890" s="448">
        <v>616000</v>
      </c>
      <c r="E890" s="345">
        <f t="shared" si="83"/>
        <v>8013977972</v>
      </c>
      <c r="F890" s="81">
        <f t="shared" si="80"/>
        <v>13009.7045</v>
      </c>
    </row>
    <row r="891" spans="1:6" ht="15" x14ac:dyDescent="0.25">
      <c r="A891" s="334">
        <f t="shared" si="82"/>
        <v>30</v>
      </c>
      <c r="B891" s="475">
        <v>81892.02</v>
      </c>
      <c r="C891" s="450">
        <v>1</v>
      </c>
      <c r="D891" s="448">
        <v>616000</v>
      </c>
      <c r="E891" s="345">
        <f t="shared" si="83"/>
        <v>50445484320</v>
      </c>
      <c r="F891" s="81">
        <f t="shared" si="80"/>
        <v>81892.02</v>
      </c>
    </row>
    <row r="892" spans="1:6" ht="15" x14ac:dyDescent="0.25">
      <c r="A892" s="334">
        <f t="shared" si="82"/>
        <v>31</v>
      </c>
      <c r="B892" s="475">
        <v>109164.73</v>
      </c>
      <c r="C892" s="450">
        <v>1</v>
      </c>
      <c r="D892" s="448">
        <v>616000</v>
      </c>
      <c r="E892" s="345">
        <f t="shared" si="83"/>
        <v>67245473680</v>
      </c>
      <c r="F892" s="81">
        <f t="shared" si="80"/>
        <v>109164.73</v>
      </c>
    </row>
    <row r="893" spans="1:6" ht="15" x14ac:dyDescent="0.25">
      <c r="A893" s="334">
        <f t="shared" si="82"/>
        <v>32</v>
      </c>
      <c r="B893" s="475">
        <v>418465.21</v>
      </c>
      <c r="C893" s="450">
        <v>0.49980000000000002</v>
      </c>
      <c r="D893" s="448">
        <v>616000</v>
      </c>
      <c r="E893" s="345">
        <f t="shared" si="83"/>
        <v>128835729766.12801</v>
      </c>
      <c r="F893" s="81">
        <f t="shared" si="80"/>
        <v>209148.91195800001</v>
      </c>
    </row>
    <row r="894" spans="1:6" ht="15" x14ac:dyDescent="0.25">
      <c r="A894" s="334">
        <f t="shared" si="82"/>
        <v>33</v>
      </c>
      <c r="B894" s="475">
        <v>286794.34999999998</v>
      </c>
      <c r="C894" s="450">
        <v>0.5</v>
      </c>
      <c r="D894" s="448">
        <v>616000</v>
      </c>
      <c r="E894" s="345">
        <f t="shared" si="83"/>
        <v>88332659800</v>
      </c>
      <c r="F894" s="81">
        <f t="shared" si="80"/>
        <v>143397.17499999999</v>
      </c>
    </row>
    <row r="895" spans="1:6" ht="15" x14ac:dyDescent="0.25">
      <c r="A895" s="334">
        <f t="shared" si="82"/>
        <v>34</v>
      </c>
      <c r="B895" s="475">
        <v>427177.17</v>
      </c>
      <c r="C895" s="450">
        <v>0.49980000000000002</v>
      </c>
      <c r="D895" s="448">
        <v>616000</v>
      </c>
      <c r="E895" s="345">
        <f t="shared" si="83"/>
        <v>131517940132.65601</v>
      </c>
      <c r="F895" s="81">
        <f t="shared" si="80"/>
        <v>213503.14956600001</v>
      </c>
    </row>
    <row r="896" spans="1:6" ht="15" x14ac:dyDescent="0.25">
      <c r="A896" s="334">
        <f t="shared" si="82"/>
        <v>35</v>
      </c>
      <c r="B896" s="475">
        <v>274404.99</v>
      </c>
      <c r="C896" s="450">
        <v>0.4</v>
      </c>
      <c r="D896" s="448">
        <v>616001</v>
      </c>
      <c r="E896" s="345">
        <f t="shared" ref="E896:E898" si="84">+B896*C896*D896</f>
        <v>67613499297.996002</v>
      </c>
      <c r="F896" s="81">
        <f t="shared" ref="F896:F898" si="85">+B896*C896</f>
        <v>109761.996</v>
      </c>
    </row>
    <row r="897" spans="1:6" ht="15" x14ac:dyDescent="0.25">
      <c r="A897" s="334">
        <f t="shared" si="82"/>
        <v>36</v>
      </c>
      <c r="B897" s="475">
        <v>271383</v>
      </c>
      <c r="C897" s="450">
        <v>0.5</v>
      </c>
      <c r="D897" s="448">
        <v>616002</v>
      </c>
      <c r="E897" s="345">
        <f t="shared" si="84"/>
        <v>83586235383</v>
      </c>
      <c r="F897" s="81">
        <f t="shared" si="85"/>
        <v>135691.5</v>
      </c>
    </row>
    <row r="898" spans="1:6" ht="15" x14ac:dyDescent="0.25">
      <c r="A898" s="334">
        <f t="shared" si="82"/>
        <v>37</v>
      </c>
      <c r="B898" s="475">
        <v>483897.98</v>
      </c>
      <c r="C898" s="450">
        <v>0.7</v>
      </c>
      <c r="D898" s="448">
        <v>616003</v>
      </c>
      <c r="E898" s="345">
        <f t="shared" si="84"/>
        <v>208657825161.75797</v>
      </c>
      <c r="F898" s="81">
        <f t="shared" si="85"/>
        <v>338728.58599999995</v>
      </c>
    </row>
    <row r="899" spans="1:6" x14ac:dyDescent="0.2">
      <c r="A899" s="341" t="s">
        <v>185</v>
      </c>
      <c r="B899" s="502">
        <f>SUM(B862:B898)</f>
        <v>6755052.6999999974</v>
      </c>
      <c r="C899" s="419"/>
      <c r="D899" s="335">
        <v>616000</v>
      </c>
      <c r="E899" s="345">
        <f>+F899*616000</f>
        <v>1944125568630.7837</v>
      </c>
      <c r="F899" s="417">
        <f>SUM(F862:F898)</f>
        <v>3156048.0010239994</v>
      </c>
    </row>
    <row r="903" spans="1:6" x14ac:dyDescent="0.2">
      <c r="A903" s="412" t="str">
        <f>+'Capacidad Financiera'!C102</f>
        <v>ARQUITECTURAS Y CONCRETOS SAS</v>
      </c>
      <c r="B903" s="498"/>
      <c r="C903" s="405"/>
      <c r="D903" s="443"/>
      <c r="E903" s="443"/>
      <c r="F903" s="81"/>
    </row>
    <row r="904" spans="1:6" x14ac:dyDescent="0.2">
      <c r="A904" s="331"/>
      <c r="C904" s="406"/>
      <c r="F904" s="81"/>
    </row>
    <row r="905" spans="1:6" x14ac:dyDescent="0.2">
      <c r="A905" s="332" t="s">
        <v>255</v>
      </c>
      <c r="B905" s="499" t="s">
        <v>256</v>
      </c>
      <c r="C905" s="407" t="s">
        <v>257</v>
      </c>
      <c r="D905" s="332" t="s">
        <v>258</v>
      </c>
      <c r="E905" s="333" t="s">
        <v>259</v>
      </c>
      <c r="F905" s="81"/>
    </row>
    <row r="906" spans="1:6" ht="15" x14ac:dyDescent="0.25">
      <c r="A906" s="334">
        <v>1</v>
      </c>
      <c r="B906" s="475">
        <v>204767.56</v>
      </c>
      <c r="C906" s="450">
        <v>1</v>
      </c>
      <c r="D906" s="448">
        <v>616000</v>
      </c>
      <c r="E906" s="346">
        <f>+B906*C906*D906</f>
        <v>126136816960</v>
      </c>
      <c r="F906" s="81">
        <f t="shared" ref="F906:F918" si="86">+B906*C906</f>
        <v>204767.56</v>
      </c>
    </row>
    <row r="907" spans="1:6" ht="15" x14ac:dyDescent="0.25">
      <c r="A907" s="334">
        <f>+A906+1</f>
        <v>2</v>
      </c>
      <c r="B907" s="475">
        <v>105591.29</v>
      </c>
      <c r="C907" s="450">
        <v>1</v>
      </c>
      <c r="D907" s="448">
        <v>616000</v>
      </c>
      <c r="E907" s="346">
        <f t="shared" ref="E907:E917" si="87">+B907*C907*D907</f>
        <v>65044234639.999992</v>
      </c>
      <c r="F907" s="81">
        <f t="shared" si="86"/>
        <v>105591.29</v>
      </c>
    </row>
    <row r="908" spans="1:6" ht="15" x14ac:dyDescent="0.25">
      <c r="A908" s="334">
        <f t="shared" ref="A908:A945" si="88">+A907+1</f>
        <v>3</v>
      </c>
      <c r="B908" s="475">
        <v>15319.81</v>
      </c>
      <c r="C908" s="450">
        <v>1</v>
      </c>
      <c r="D908" s="448">
        <v>616000</v>
      </c>
      <c r="E908" s="346">
        <f t="shared" si="87"/>
        <v>9437002960</v>
      </c>
      <c r="F908" s="81">
        <f t="shared" si="86"/>
        <v>15319.81</v>
      </c>
    </row>
    <row r="909" spans="1:6" ht="15" x14ac:dyDescent="0.25">
      <c r="A909" s="334">
        <f t="shared" si="88"/>
        <v>4</v>
      </c>
      <c r="B909" s="509">
        <v>13962.24</v>
      </c>
      <c r="C909" s="450">
        <v>1</v>
      </c>
      <c r="D909" s="448">
        <v>616000</v>
      </c>
      <c r="E909" s="346">
        <f t="shared" si="87"/>
        <v>8600739840</v>
      </c>
      <c r="F909" s="81">
        <f t="shared" si="86"/>
        <v>13962.24</v>
      </c>
    </row>
    <row r="910" spans="1:6" ht="15" x14ac:dyDescent="0.25">
      <c r="A910" s="334">
        <f t="shared" si="88"/>
        <v>5</v>
      </c>
      <c r="B910" s="475">
        <v>265128.31</v>
      </c>
      <c r="C910" s="450">
        <v>1</v>
      </c>
      <c r="D910" s="448">
        <v>616000</v>
      </c>
      <c r="E910" s="346">
        <f t="shared" si="87"/>
        <v>163319038960</v>
      </c>
      <c r="F910" s="81">
        <f t="shared" si="86"/>
        <v>265128.31</v>
      </c>
    </row>
    <row r="911" spans="1:6" ht="15" x14ac:dyDescent="0.25">
      <c r="A911" s="334">
        <f t="shared" si="88"/>
        <v>6</v>
      </c>
      <c r="B911" s="475">
        <v>124800.13</v>
      </c>
      <c r="C911" s="450">
        <v>0.5</v>
      </c>
      <c r="D911" s="448">
        <v>616000</v>
      </c>
      <c r="E911" s="346">
        <f t="shared" si="87"/>
        <v>38438440040</v>
      </c>
      <c r="F911" s="81">
        <f t="shared" si="86"/>
        <v>62400.065000000002</v>
      </c>
    </row>
    <row r="912" spans="1:6" ht="15" x14ac:dyDescent="0.25">
      <c r="A912" s="334">
        <f t="shared" si="88"/>
        <v>7</v>
      </c>
      <c r="B912" s="475">
        <v>170880.88</v>
      </c>
      <c r="C912" s="450">
        <v>0.33339999999999997</v>
      </c>
      <c r="D912" s="448">
        <v>616000</v>
      </c>
      <c r="E912" s="346">
        <f t="shared" si="87"/>
        <v>35094558201.472</v>
      </c>
      <c r="F912" s="81">
        <f t="shared" si="86"/>
        <v>56971.685391999999</v>
      </c>
    </row>
    <row r="913" spans="1:6" ht="15" x14ac:dyDescent="0.25">
      <c r="A913" s="334">
        <f t="shared" si="88"/>
        <v>8</v>
      </c>
      <c r="B913" s="475">
        <v>164176.44</v>
      </c>
      <c r="C913" s="450">
        <v>0.33329999999999999</v>
      </c>
      <c r="D913" s="449">
        <v>616000</v>
      </c>
      <c r="E913" s="346">
        <f t="shared" si="87"/>
        <v>33707524590.431999</v>
      </c>
      <c r="F913" s="81">
        <f t="shared" si="86"/>
        <v>54720.007451999998</v>
      </c>
    </row>
    <row r="914" spans="1:6" ht="15" x14ac:dyDescent="0.25">
      <c r="A914" s="334">
        <f t="shared" si="88"/>
        <v>9</v>
      </c>
      <c r="B914" s="475">
        <v>38517.31</v>
      </c>
      <c r="C914" s="450">
        <v>1</v>
      </c>
      <c r="D914" s="448">
        <v>616000</v>
      </c>
      <c r="E914" s="346">
        <f t="shared" si="87"/>
        <v>23726662960</v>
      </c>
      <c r="F914" s="81">
        <f t="shared" si="86"/>
        <v>38517.31</v>
      </c>
    </row>
    <row r="915" spans="1:6" ht="15" x14ac:dyDescent="0.25">
      <c r="A915" s="334">
        <f t="shared" si="88"/>
        <v>10</v>
      </c>
      <c r="B915" s="475">
        <v>156441.89000000001</v>
      </c>
      <c r="C915" s="450">
        <v>0.5</v>
      </c>
      <c r="D915" s="448">
        <v>616000</v>
      </c>
      <c r="E915" s="346">
        <f t="shared" si="87"/>
        <v>48184102120.000008</v>
      </c>
      <c r="F915" s="81">
        <f t="shared" si="86"/>
        <v>78220.945000000007</v>
      </c>
    </row>
    <row r="916" spans="1:6" ht="15" x14ac:dyDescent="0.25">
      <c r="A916" s="334">
        <f t="shared" si="88"/>
        <v>11</v>
      </c>
      <c r="B916" s="475">
        <v>229275.56</v>
      </c>
      <c r="C916" s="450">
        <v>1</v>
      </c>
      <c r="D916" s="448">
        <v>616000</v>
      </c>
      <c r="E916" s="345">
        <f t="shared" si="87"/>
        <v>141233744960</v>
      </c>
      <c r="F916" s="81">
        <f t="shared" si="86"/>
        <v>229275.56</v>
      </c>
    </row>
    <row r="917" spans="1:6" ht="15" x14ac:dyDescent="0.25">
      <c r="A917" s="334">
        <f t="shared" si="88"/>
        <v>12</v>
      </c>
      <c r="B917" s="475">
        <v>152405.21</v>
      </c>
      <c r="C917" s="450">
        <v>1</v>
      </c>
      <c r="D917" s="448">
        <v>616000</v>
      </c>
      <c r="E917" s="345">
        <f t="shared" si="87"/>
        <v>93881609360</v>
      </c>
      <c r="F917" s="81">
        <f t="shared" si="86"/>
        <v>152405.21</v>
      </c>
    </row>
    <row r="918" spans="1:6" ht="15" x14ac:dyDescent="0.25">
      <c r="A918" s="334">
        <f t="shared" si="88"/>
        <v>13</v>
      </c>
      <c r="B918" s="475">
        <v>60896.21</v>
      </c>
      <c r="C918" s="450">
        <v>1</v>
      </c>
      <c r="D918" s="448">
        <v>616000</v>
      </c>
      <c r="E918" s="345">
        <f>+B918*C918*D918</f>
        <v>37512065360</v>
      </c>
      <c r="F918" s="81">
        <f t="shared" si="86"/>
        <v>60896.21</v>
      </c>
    </row>
    <row r="919" spans="1:6" ht="15" x14ac:dyDescent="0.25">
      <c r="A919" s="334">
        <f t="shared" si="88"/>
        <v>14</v>
      </c>
      <c r="B919" s="510">
        <v>91076.78</v>
      </c>
      <c r="C919" s="450">
        <v>1</v>
      </c>
      <c r="D919" s="448">
        <v>616000</v>
      </c>
      <c r="E919" s="345">
        <f>+B918*C919*D919</f>
        <v>37512065360</v>
      </c>
      <c r="F919" s="81">
        <f>+B918*C919</f>
        <v>60896.21</v>
      </c>
    </row>
    <row r="920" spans="1:6" ht="15" x14ac:dyDescent="0.25">
      <c r="A920" s="334">
        <f t="shared" si="88"/>
        <v>15</v>
      </c>
      <c r="B920" s="475">
        <v>57950.02</v>
      </c>
      <c r="C920" s="450">
        <v>1</v>
      </c>
      <c r="D920" s="448">
        <v>616000</v>
      </c>
      <c r="E920" s="345">
        <f t="shared" ref="E920:E922" si="89">+B920*C920*D920</f>
        <v>35697212320</v>
      </c>
      <c r="F920" s="81">
        <f t="shared" ref="F920:F940" si="90">+B920*C920</f>
        <v>57950.02</v>
      </c>
    </row>
    <row r="921" spans="1:6" ht="15" x14ac:dyDescent="0.25">
      <c r="A921" s="334">
        <f t="shared" si="88"/>
        <v>16</v>
      </c>
      <c r="B921" s="475">
        <v>48786</v>
      </c>
      <c r="C921" s="450">
        <v>1</v>
      </c>
      <c r="D921" s="448">
        <v>616000</v>
      </c>
      <c r="E921" s="345">
        <f t="shared" si="89"/>
        <v>30052176000</v>
      </c>
      <c r="F921" s="81">
        <f t="shared" si="90"/>
        <v>48786</v>
      </c>
    </row>
    <row r="922" spans="1:6" ht="15" x14ac:dyDescent="0.25">
      <c r="A922" s="334">
        <f t="shared" si="88"/>
        <v>17</v>
      </c>
      <c r="B922" s="475">
        <v>52967.5</v>
      </c>
      <c r="C922" s="450">
        <v>1</v>
      </c>
      <c r="D922" s="448">
        <v>616000</v>
      </c>
      <c r="E922" s="345">
        <f t="shared" si="89"/>
        <v>32627980000</v>
      </c>
      <c r="F922" s="81">
        <f t="shared" si="90"/>
        <v>52967.5</v>
      </c>
    </row>
    <row r="923" spans="1:6" ht="15" x14ac:dyDescent="0.25">
      <c r="A923" s="334">
        <f t="shared" si="88"/>
        <v>18</v>
      </c>
      <c r="B923" s="475">
        <v>4732.74</v>
      </c>
      <c r="C923" s="450">
        <v>1</v>
      </c>
      <c r="D923" s="448">
        <v>616000</v>
      </c>
      <c r="E923" s="345">
        <f>+B923*C923*D923</f>
        <v>2915367840</v>
      </c>
      <c r="F923" s="81">
        <f t="shared" si="90"/>
        <v>4732.74</v>
      </c>
    </row>
    <row r="924" spans="1:6" ht="15" x14ac:dyDescent="0.25">
      <c r="A924" s="334">
        <f t="shared" si="88"/>
        <v>19</v>
      </c>
      <c r="B924" s="475">
        <v>48477.65</v>
      </c>
      <c r="C924" s="450">
        <v>1</v>
      </c>
      <c r="D924" s="448">
        <v>616000</v>
      </c>
      <c r="E924" s="345">
        <f t="shared" ref="E924:E940" si="91">+B924*C924*D924</f>
        <v>29862232400</v>
      </c>
      <c r="F924" s="81">
        <f t="shared" si="90"/>
        <v>48477.65</v>
      </c>
    </row>
    <row r="925" spans="1:6" ht="15" x14ac:dyDescent="0.25">
      <c r="A925" s="334">
        <f t="shared" si="88"/>
        <v>20</v>
      </c>
      <c r="B925" s="475">
        <v>4131.2700000000004</v>
      </c>
      <c r="C925" s="450">
        <v>1</v>
      </c>
      <c r="D925" s="448">
        <v>616000</v>
      </c>
      <c r="E925" s="345">
        <f t="shared" si="91"/>
        <v>2544862320.0000005</v>
      </c>
      <c r="F925" s="81">
        <f t="shared" si="90"/>
        <v>4131.2700000000004</v>
      </c>
    </row>
    <row r="926" spans="1:6" ht="15" x14ac:dyDescent="0.25">
      <c r="A926" s="334">
        <f t="shared" si="88"/>
        <v>21</v>
      </c>
      <c r="B926" s="475">
        <v>37170.21</v>
      </c>
      <c r="C926" s="450">
        <v>1</v>
      </c>
      <c r="D926" s="448">
        <v>616000</v>
      </c>
      <c r="E926" s="345">
        <f t="shared" si="91"/>
        <v>22896849360</v>
      </c>
      <c r="F926" s="81">
        <f t="shared" si="90"/>
        <v>37170.21</v>
      </c>
    </row>
    <row r="927" spans="1:6" ht="15" x14ac:dyDescent="0.25">
      <c r="A927" s="334">
        <f t="shared" si="88"/>
        <v>22</v>
      </c>
      <c r="B927" s="475">
        <v>31653.66</v>
      </c>
      <c r="C927" s="450">
        <v>1</v>
      </c>
      <c r="D927" s="448">
        <v>616000</v>
      </c>
      <c r="E927" s="345">
        <f t="shared" si="91"/>
        <v>19498654560</v>
      </c>
      <c r="F927" s="81">
        <f t="shared" si="90"/>
        <v>31653.66</v>
      </c>
    </row>
    <row r="928" spans="1:6" ht="15" x14ac:dyDescent="0.25">
      <c r="A928" s="334">
        <f t="shared" si="88"/>
        <v>23</v>
      </c>
      <c r="B928" s="475">
        <v>28544.63</v>
      </c>
      <c r="C928" s="450">
        <v>1</v>
      </c>
      <c r="D928" s="448">
        <v>616000</v>
      </c>
      <c r="E928" s="345">
        <f t="shared" si="91"/>
        <v>17583492080</v>
      </c>
      <c r="F928" s="81">
        <f t="shared" si="90"/>
        <v>28544.63</v>
      </c>
    </row>
    <row r="929" spans="1:6" ht="15" x14ac:dyDescent="0.25">
      <c r="A929" s="334">
        <f t="shared" si="88"/>
        <v>24</v>
      </c>
      <c r="B929" s="475">
        <v>3148.89</v>
      </c>
      <c r="C929" s="450">
        <v>1</v>
      </c>
      <c r="D929" s="448">
        <v>616000</v>
      </c>
      <c r="E929" s="345">
        <f t="shared" si="91"/>
        <v>1939716240</v>
      </c>
      <c r="F929" s="81">
        <f t="shared" si="90"/>
        <v>3148.89</v>
      </c>
    </row>
    <row r="930" spans="1:6" ht="15" x14ac:dyDescent="0.25">
      <c r="A930" s="334">
        <f t="shared" si="88"/>
        <v>25</v>
      </c>
      <c r="B930" s="475">
        <v>54146.62</v>
      </c>
      <c r="C930" s="450">
        <v>0.5</v>
      </c>
      <c r="D930" s="448">
        <v>616000</v>
      </c>
      <c r="E930" s="345">
        <f t="shared" si="91"/>
        <v>16677158960</v>
      </c>
      <c r="F930" s="81">
        <f t="shared" si="90"/>
        <v>27073.31</v>
      </c>
    </row>
    <row r="931" spans="1:6" ht="15" x14ac:dyDescent="0.25">
      <c r="A931" s="334">
        <f t="shared" si="88"/>
        <v>26</v>
      </c>
      <c r="B931" s="475">
        <v>34344.86</v>
      </c>
      <c r="C931" s="450">
        <v>0.5</v>
      </c>
      <c r="D931" s="448">
        <v>616000</v>
      </c>
      <c r="E931" s="345">
        <f t="shared" si="91"/>
        <v>10578216880</v>
      </c>
      <c r="F931" s="81">
        <f t="shared" si="90"/>
        <v>17172.43</v>
      </c>
    </row>
    <row r="932" spans="1:6" ht="15" x14ac:dyDescent="0.25">
      <c r="A932" s="334">
        <f t="shared" si="88"/>
        <v>27</v>
      </c>
      <c r="B932" s="475">
        <v>33514.699999999997</v>
      </c>
      <c r="C932" s="450">
        <v>1</v>
      </c>
      <c r="D932" s="448">
        <v>616000</v>
      </c>
      <c r="E932" s="345">
        <f t="shared" si="91"/>
        <v>20645055200</v>
      </c>
      <c r="F932" s="81">
        <f t="shared" si="90"/>
        <v>33514.699999999997</v>
      </c>
    </row>
    <row r="933" spans="1:6" ht="15" x14ac:dyDescent="0.25">
      <c r="A933" s="334">
        <f t="shared" si="88"/>
        <v>28</v>
      </c>
      <c r="B933" s="475">
        <v>26094.46</v>
      </c>
      <c r="C933" s="450">
        <v>0.55000000000000004</v>
      </c>
      <c r="D933" s="448">
        <v>616000</v>
      </c>
      <c r="E933" s="345">
        <f t="shared" si="91"/>
        <v>8840803048</v>
      </c>
      <c r="F933" s="81">
        <f t="shared" si="90"/>
        <v>14351.953000000001</v>
      </c>
    </row>
    <row r="934" spans="1:6" ht="15" x14ac:dyDescent="0.25">
      <c r="A934" s="334">
        <f t="shared" si="88"/>
        <v>29</v>
      </c>
      <c r="B934" s="475">
        <v>21417.22</v>
      </c>
      <c r="C934" s="450">
        <v>1</v>
      </c>
      <c r="D934" s="448">
        <v>616000</v>
      </c>
      <c r="E934" s="345">
        <f t="shared" si="91"/>
        <v>13193007520</v>
      </c>
      <c r="F934" s="81">
        <f t="shared" si="90"/>
        <v>21417.22</v>
      </c>
    </row>
    <row r="935" spans="1:6" ht="15" x14ac:dyDescent="0.25">
      <c r="A935" s="334">
        <f t="shared" si="88"/>
        <v>30</v>
      </c>
      <c r="B935" s="475">
        <v>28191.58</v>
      </c>
      <c r="C935" s="450">
        <v>0.5</v>
      </c>
      <c r="D935" s="448">
        <v>616000</v>
      </c>
      <c r="E935" s="345">
        <f t="shared" si="91"/>
        <v>8683006640</v>
      </c>
      <c r="F935" s="81">
        <f t="shared" si="90"/>
        <v>14095.79</v>
      </c>
    </row>
    <row r="936" spans="1:6" ht="15" x14ac:dyDescent="0.25">
      <c r="A936" s="334">
        <f t="shared" si="88"/>
        <v>31</v>
      </c>
      <c r="B936" s="475">
        <v>17195.689999999999</v>
      </c>
      <c r="C936" s="450">
        <v>1</v>
      </c>
      <c r="D936" s="448">
        <v>616000</v>
      </c>
      <c r="E936" s="345">
        <f t="shared" si="91"/>
        <v>10592545040</v>
      </c>
      <c r="F936" s="81">
        <f t="shared" si="90"/>
        <v>17195.689999999999</v>
      </c>
    </row>
    <row r="937" spans="1:6" ht="15" x14ac:dyDescent="0.25">
      <c r="A937" s="334">
        <f t="shared" si="88"/>
        <v>32</v>
      </c>
      <c r="B937" s="475">
        <v>12350.28</v>
      </c>
      <c r="C937" s="450">
        <v>0.5</v>
      </c>
      <c r="D937" s="448">
        <v>616000</v>
      </c>
      <c r="E937" s="345">
        <f t="shared" si="91"/>
        <v>3803886240</v>
      </c>
      <c r="F937" s="81">
        <f t="shared" si="90"/>
        <v>6175.14</v>
      </c>
    </row>
    <row r="938" spans="1:6" ht="15" x14ac:dyDescent="0.25">
      <c r="A938" s="334">
        <f t="shared" si="88"/>
        <v>33</v>
      </c>
      <c r="B938" s="475">
        <v>17716.53</v>
      </c>
      <c r="C938" s="450">
        <v>1</v>
      </c>
      <c r="D938" s="448">
        <v>616000</v>
      </c>
      <c r="E938" s="345">
        <f t="shared" si="91"/>
        <v>10913382480</v>
      </c>
      <c r="F938" s="81">
        <f t="shared" si="90"/>
        <v>17716.53</v>
      </c>
    </row>
    <row r="939" spans="1:6" ht="15" x14ac:dyDescent="0.25">
      <c r="A939" s="334">
        <f t="shared" si="88"/>
        <v>34</v>
      </c>
      <c r="B939" s="475">
        <v>15251.39</v>
      </c>
      <c r="C939" s="450">
        <v>1</v>
      </c>
      <c r="D939" s="448">
        <v>616000</v>
      </c>
      <c r="E939" s="345">
        <f t="shared" si="91"/>
        <v>9394856240</v>
      </c>
      <c r="F939" s="81">
        <f t="shared" si="90"/>
        <v>15251.39</v>
      </c>
    </row>
    <row r="940" spans="1:6" ht="15" x14ac:dyDescent="0.25">
      <c r="A940" s="334">
        <f t="shared" si="88"/>
        <v>35</v>
      </c>
      <c r="B940" s="475">
        <v>12213.4</v>
      </c>
      <c r="C940" s="450">
        <v>1</v>
      </c>
      <c r="D940" s="448">
        <v>616001</v>
      </c>
      <c r="E940" s="345">
        <f t="shared" si="91"/>
        <v>7523466613.3999996</v>
      </c>
      <c r="F940" s="81">
        <f t="shared" si="90"/>
        <v>12213.4</v>
      </c>
    </row>
    <row r="941" spans="1:6" ht="15" x14ac:dyDescent="0.25">
      <c r="A941" s="334">
        <f t="shared" si="88"/>
        <v>36</v>
      </c>
      <c r="B941" s="475">
        <v>32358.55</v>
      </c>
      <c r="C941" s="450">
        <v>1</v>
      </c>
      <c r="D941" s="448">
        <v>616002</v>
      </c>
      <c r="E941" s="345">
        <f t="shared" ref="E941:E945" si="92">+B941*C941*D941</f>
        <v>19932931517.099998</v>
      </c>
      <c r="F941" s="81">
        <f t="shared" ref="F941:F945" si="93">+B941*C941</f>
        <v>32358.55</v>
      </c>
    </row>
    <row r="942" spans="1:6" ht="15" x14ac:dyDescent="0.25">
      <c r="A942" s="334">
        <f t="shared" si="88"/>
        <v>37</v>
      </c>
      <c r="B942" s="475">
        <v>16976.169999999998</v>
      </c>
      <c r="C942" s="450">
        <v>0.8</v>
      </c>
      <c r="D942" s="448">
        <v>616003</v>
      </c>
      <c r="E942" s="345">
        <f t="shared" si="92"/>
        <v>8365897318.8079996</v>
      </c>
      <c r="F942" s="81">
        <f t="shared" si="93"/>
        <v>13580.936</v>
      </c>
    </row>
    <row r="943" spans="1:6" ht="15" x14ac:dyDescent="0.25">
      <c r="A943" s="334">
        <f t="shared" si="88"/>
        <v>38</v>
      </c>
      <c r="B943" s="475">
        <v>9630.23</v>
      </c>
      <c r="C943" s="450">
        <v>0.8</v>
      </c>
      <c r="D943" s="448">
        <v>616004</v>
      </c>
      <c r="E943" s="345">
        <f t="shared" si="92"/>
        <v>4745808160.7360001</v>
      </c>
      <c r="F943" s="81">
        <f t="shared" si="93"/>
        <v>7704.1840000000002</v>
      </c>
    </row>
    <row r="944" spans="1:6" ht="15" x14ac:dyDescent="0.25">
      <c r="A944" s="334">
        <f t="shared" si="88"/>
        <v>39</v>
      </c>
      <c r="B944" s="475">
        <v>6247.54</v>
      </c>
      <c r="C944" s="450">
        <v>1</v>
      </c>
      <c r="D944" s="448">
        <v>616005</v>
      </c>
      <c r="E944" s="345">
        <f t="shared" si="92"/>
        <v>3848515877.6999998</v>
      </c>
      <c r="F944" s="81">
        <f t="shared" si="93"/>
        <v>6247.54</v>
      </c>
    </row>
    <row r="945" spans="1:6" ht="18.75" customHeight="1" x14ac:dyDescent="0.25">
      <c r="A945" s="334">
        <f t="shared" si="88"/>
        <v>40</v>
      </c>
      <c r="B945" s="475">
        <v>1186.04</v>
      </c>
      <c r="C945" s="450">
        <v>1</v>
      </c>
      <c r="D945" s="448">
        <v>616006</v>
      </c>
      <c r="E945" s="345">
        <f t="shared" si="92"/>
        <v>730607756.24000001</v>
      </c>
      <c r="F945" s="81">
        <f t="shared" si="93"/>
        <v>1186.04</v>
      </c>
    </row>
    <row r="946" spans="1:6" x14ac:dyDescent="0.2">
      <c r="A946" s="341" t="s">
        <v>185</v>
      </c>
      <c r="B946" s="502">
        <f>SUM(B906:B945)</f>
        <v>2449637.4499999997</v>
      </c>
      <c r="C946" s="419"/>
      <c r="D946" s="335">
        <v>616000</v>
      </c>
      <c r="E946" s="345">
        <f>+F946*616000</f>
        <v>1215916108079.9036</v>
      </c>
      <c r="F946" s="417">
        <f>SUM(F906:F945)</f>
        <v>1973889.7858439991</v>
      </c>
    </row>
    <row r="952" spans="1:6" x14ac:dyDescent="0.2">
      <c r="A952" s="412" t="str">
        <f>+'Capacidad Financiera'!C103</f>
        <v>SAINC INGENIEROS CONSTRUCTORES S.A</v>
      </c>
      <c r="B952" s="498"/>
      <c r="C952" s="405"/>
      <c r="D952" s="443"/>
      <c r="E952" s="443"/>
      <c r="F952" s="81"/>
    </row>
    <row r="953" spans="1:6" x14ac:dyDescent="0.2">
      <c r="A953" s="331"/>
      <c r="C953" s="406"/>
      <c r="F953" s="81"/>
    </row>
    <row r="954" spans="1:6" x14ac:dyDescent="0.2">
      <c r="A954" s="332" t="s">
        <v>255</v>
      </c>
      <c r="B954" s="499" t="s">
        <v>256</v>
      </c>
      <c r="C954" s="407" t="s">
        <v>257</v>
      </c>
      <c r="D954" s="332" t="s">
        <v>258</v>
      </c>
      <c r="E954" s="333" t="s">
        <v>259</v>
      </c>
      <c r="F954" s="81"/>
    </row>
    <row r="955" spans="1:6" ht="15" x14ac:dyDescent="0.25">
      <c r="A955" s="334">
        <v>1</v>
      </c>
      <c r="B955" s="475">
        <v>107773.4</v>
      </c>
      <c r="C955" s="450">
        <v>1</v>
      </c>
      <c r="D955" s="448">
        <v>616000</v>
      </c>
      <c r="E955" s="346">
        <f>+B955*C955*D955</f>
        <v>66388414400</v>
      </c>
      <c r="F955" s="81">
        <f t="shared" ref="F955:F967" si="94">+B955*C955</f>
        <v>107773.4</v>
      </c>
    </row>
    <row r="956" spans="1:6" ht="15" x14ac:dyDescent="0.25">
      <c r="A956" s="334">
        <f>+A955+1</f>
        <v>2</v>
      </c>
      <c r="B956" s="475">
        <v>274001.78000000003</v>
      </c>
      <c r="C956" s="450">
        <v>0.5</v>
      </c>
      <c r="D956" s="448">
        <v>616000</v>
      </c>
      <c r="E956" s="346">
        <f t="shared" ref="E956:E966" si="95">+B956*C956*D956</f>
        <v>84392548240.000015</v>
      </c>
      <c r="F956" s="81">
        <f t="shared" si="94"/>
        <v>137000.89000000001</v>
      </c>
    </row>
    <row r="957" spans="1:6" ht="15" x14ac:dyDescent="0.25">
      <c r="A957" s="334">
        <f t="shared" ref="A957:A990" si="96">+A956+1</f>
        <v>3</v>
      </c>
      <c r="B957" s="475">
        <v>135877.21</v>
      </c>
      <c r="C957" s="450">
        <v>0.96350000000000002</v>
      </c>
      <c r="D957" s="448">
        <v>616000</v>
      </c>
      <c r="E957" s="346">
        <f t="shared" si="95"/>
        <v>80645298170.360001</v>
      </c>
      <c r="F957" s="81">
        <f t="shared" si="94"/>
        <v>130917.69183499999</v>
      </c>
    </row>
    <row r="958" spans="1:6" ht="15" x14ac:dyDescent="0.25">
      <c r="A958" s="334">
        <f t="shared" si="96"/>
        <v>4</v>
      </c>
      <c r="B958" s="509">
        <v>67555.78</v>
      </c>
      <c r="C958" s="450">
        <v>1</v>
      </c>
      <c r="D958" s="448">
        <v>616000</v>
      </c>
      <c r="E958" s="346">
        <f t="shared" si="95"/>
        <v>41614360480</v>
      </c>
      <c r="F958" s="81">
        <f t="shared" si="94"/>
        <v>67555.78</v>
      </c>
    </row>
    <row r="959" spans="1:6" ht="15" x14ac:dyDescent="0.25">
      <c r="A959" s="334">
        <f t="shared" si="96"/>
        <v>5</v>
      </c>
      <c r="B959" s="475">
        <v>61906.66</v>
      </c>
      <c r="C959" s="450">
        <v>1</v>
      </c>
      <c r="D959" s="448">
        <v>616000</v>
      </c>
      <c r="E959" s="346">
        <f t="shared" si="95"/>
        <v>38134502560</v>
      </c>
      <c r="F959" s="81">
        <f t="shared" si="94"/>
        <v>61906.66</v>
      </c>
    </row>
    <row r="960" spans="1:6" ht="15" x14ac:dyDescent="0.25">
      <c r="A960" s="334">
        <f t="shared" si="96"/>
        <v>6</v>
      </c>
      <c r="B960" s="475">
        <v>55141.599999999999</v>
      </c>
      <c r="C960" s="450">
        <v>1</v>
      </c>
      <c r="D960" s="448">
        <v>616000</v>
      </c>
      <c r="E960" s="346">
        <f t="shared" si="95"/>
        <v>33967225600</v>
      </c>
      <c r="F960" s="81">
        <f t="shared" si="94"/>
        <v>55141.599999999999</v>
      </c>
    </row>
    <row r="961" spans="1:6" ht="15" x14ac:dyDescent="0.25">
      <c r="A961" s="334">
        <f t="shared" si="96"/>
        <v>7</v>
      </c>
      <c r="B961" s="475">
        <v>91322.85</v>
      </c>
      <c r="C961" s="450">
        <v>0.5</v>
      </c>
      <c r="D961" s="448">
        <v>616000</v>
      </c>
      <c r="E961" s="346">
        <f t="shared" si="95"/>
        <v>28127437800</v>
      </c>
      <c r="F961" s="81">
        <f t="shared" si="94"/>
        <v>45661.425000000003</v>
      </c>
    </row>
    <row r="962" spans="1:6" ht="15" x14ac:dyDescent="0.25">
      <c r="A962" s="334">
        <f t="shared" si="96"/>
        <v>8</v>
      </c>
      <c r="B962" s="475">
        <v>46861.58</v>
      </c>
      <c r="C962" s="450">
        <v>1</v>
      </c>
      <c r="D962" s="449">
        <v>616000</v>
      </c>
      <c r="E962" s="346">
        <f t="shared" si="95"/>
        <v>28866733280</v>
      </c>
      <c r="F962" s="81">
        <f t="shared" si="94"/>
        <v>46861.58</v>
      </c>
    </row>
    <row r="963" spans="1:6" ht="15" x14ac:dyDescent="0.25">
      <c r="A963" s="334">
        <f t="shared" si="96"/>
        <v>9</v>
      </c>
      <c r="B963" s="475">
        <v>41017.949999999997</v>
      </c>
      <c r="C963" s="450">
        <v>1</v>
      </c>
      <c r="D963" s="448">
        <v>616000</v>
      </c>
      <c r="E963" s="346">
        <f t="shared" si="95"/>
        <v>25267057200</v>
      </c>
      <c r="F963" s="81">
        <f t="shared" si="94"/>
        <v>41017.949999999997</v>
      </c>
    </row>
    <row r="964" spans="1:6" ht="15" x14ac:dyDescent="0.25">
      <c r="A964" s="334">
        <f t="shared" si="96"/>
        <v>10</v>
      </c>
      <c r="B964" s="475">
        <v>40392.36</v>
      </c>
      <c r="C964" s="450">
        <v>1</v>
      </c>
      <c r="D964" s="448">
        <v>616000</v>
      </c>
      <c r="E964" s="346">
        <f t="shared" si="95"/>
        <v>24881693760</v>
      </c>
      <c r="F964" s="81">
        <f t="shared" si="94"/>
        <v>40392.36</v>
      </c>
    </row>
    <row r="965" spans="1:6" ht="15" x14ac:dyDescent="0.25">
      <c r="A965" s="334">
        <f t="shared" si="96"/>
        <v>11</v>
      </c>
      <c r="B965" s="475">
        <v>29414.639999999999</v>
      </c>
      <c r="C965" s="450">
        <v>1</v>
      </c>
      <c r="D965" s="448">
        <v>616000</v>
      </c>
      <c r="E965" s="345">
        <f t="shared" si="95"/>
        <v>18119418240</v>
      </c>
      <c r="F965" s="81">
        <f t="shared" si="94"/>
        <v>29414.639999999999</v>
      </c>
    </row>
    <row r="966" spans="1:6" ht="15" x14ac:dyDescent="0.25">
      <c r="A966" s="334">
        <f t="shared" si="96"/>
        <v>12</v>
      </c>
      <c r="B966" s="475">
        <v>27169.35</v>
      </c>
      <c r="C966" s="450">
        <v>1</v>
      </c>
      <c r="D966" s="448">
        <v>616000</v>
      </c>
      <c r="E966" s="345">
        <f t="shared" si="95"/>
        <v>16736319600</v>
      </c>
      <c r="F966" s="81">
        <f t="shared" si="94"/>
        <v>27169.35</v>
      </c>
    </row>
    <row r="967" spans="1:6" ht="15" x14ac:dyDescent="0.25">
      <c r="A967" s="334">
        <f t="shared" si="96"/>
        <v>13</v>
      </c>
      <c r="B967" s="475">
        <v>27036.560000000001</v>
      </c>
      <c r="C967" s="450">
        <v>1</v>
      </c>
      <c r="D967" s="448">
        <v>616000</v>
      </c>
      <c r="E967" s="345">
        <f>+B967*C967*D967</f>
        <v>16654520960</v>
      </c>
      <c r="F967" s="81">
        <f t="shared" si="94"/>
        <v>27036.560000000001</v>
      </c>
    </row>
    <row r="968" spans="1:6" ht="15" x14ac:dyDescent="0.25">
      <c r="A968" s="334">
        <f t="shared" si="96"/>
        <v>14</v>
      </c>
      <c r="B968" s="510">
        <v>25880.15</v>
      </c>
      <c r="C968" s="450">
        <v>1</v>
      </c>
      <c r="D968" s="448">
        <v>616000</v>
      </c>
      <c r="E968" s="345">
        <f>+B967*C968*D968</f>
        <v>16654520960</v>
      </c>
      <c r="F968" s="81">
        <f>+B967*C968</f>
        <v>27036.560000000001</v>
      </c>
    </row>
    <row r="969" spans="1:6" ht="15" x14ac:dyDescent="0.25">
      <c r="A969" s="334">
        <f t="shared" si="96"/>
        <v>15</v>
      </c>
      <c r="B969" s="475">
        <v>52767.79</v>
      </c>
      <c r="C969" s="450">
        <v>0.5</v>
      </c>
      <c r="D969" s="448">
        <v>616000</v>
      </c>
      <c r="E969" s="345">
        <f t="shared" ref="E969:E971" si="97">+B969*C969*D969</f>
        <v>16252479320</v>
      </c>
      <c r="F969" s="81">
        <f t="shared" ref="F969:F990" si="98">+B969*C969</f>
        <v>26383.895</v>
      </c>
    </row>
    <row r="970" spans="1:6" ht="15" x14ac:dyDescent="0.25">
      <c r="A970" s="334">
        <f t="shared" si="96"/>
        <v>16</v>
      </c>
      <c r="B970" s="475">
        <v>7595.52</v>
      </c>
      <c r="C970" s="450">
        <v>0.45</v>
      </c>
      <c r="D970" s="448">
        <v>616000</v>
      </c>
      <c r="E970" s="345">
        <f t="shared" si="97"/>
        <v>2105478144.0000002</v>
      </c>
      <c r="F970" s="81">
        <f t="shared" si="98"/>
        <v>3417.9840000000004</v>
      </c>
    </row>
    <row r="971" spans="1:6" ht="15" x14ac:dyDescent="0.25">
      <c r="A971" s="334">
        <f t="shared" si="96"/>
        <v>17</v>
      </c>
      <c r="B971" s="475">
        <v>15429.06</v>
      </c>
      <c r="C971" s="450">
        <v>1</v>
      </c>
      <c r="D971" s="448">
        <v>616000</v>
      </c>
      <c r="E971" s="345">
        <f t="shared" si="97"/>
        <v>9504300960</v>
      </c>
      <c r="F971" s="81">
        <f t="shared" si="98"/>
        <v>15429.06</v>
      </c>
    </row>
    <row r="972" spans="1:6" ht="15" x14ac:dyDescent="0.25">
      <c r="A972" s="334">
        <f t="shared" si="96"/>
        <v>18</v>
      </c>
      <c r="B972" s="475">
        <v>13886.66</v>
      </c>
      <c r="C972" s="450">
        <v>1</v>
      </c>
      <c r="D972" s="448">
        <v>616000</v>
      </c>
      <c r="E972" s="345">
        <f>+B972*C972*D972</f>
        <v>8554182560</v>
      </c>
      <c r="F972" s="81">
        <f t="shared" si="98"/>
        <v>13886.66</v>
      </c>
    </row>
    <row r="973" spans="1:6" ht="15" x14ac:dyDescent="0.25">
      <c r="A973" s="334">
        <f t="shared" si="96"/>
        <v>19</v>
      </c>
      <c r="B973" s="475">
        <v>12674.38</v>
      </c>
      <c r="C973" s="450">
        <v>1</v>
      </c>
      <c r="D973" s="448">
        <v>616000</v>
      </c>
      <c r="E973" s="345">
        <f t="shared" ref="E973:E990" si="99">+B973*C973*D973</f>
        <v>7807418079.999999</v>
      </c>
      <c r="F973" s="81">
        <f t="shared" si="98"/>
        <v>12674.38</v>
      </c>
    </row>
    <row r="974" spans="1:6" ht="15" x14ac:dyDescent="0.25">
      <c r="A974" s="334">
        <f t="shared" si="96"/>
        <v>20</v>
      </c>
      <c r="B974" s="475">
        <v>19022.330000000002</v>
      </c>
      <c r="C974" s="450">
        <v>0.65</v>
      </c>
      <c r="D974" s="448">
        <v>616000</v>
      </c>
      <c r="E974" s="345">
        <f t="shared" si="99"/>
        <v>7616540932.000001</v>
      </c>
      <c r="F974" s="81">
        <f t="shared" si="98"/>
        <v>12364.514500000001</v>
      </c>
    </row>
    <row r="975" spans="1:6" ht="15" x14ac:dyDescent="0.25">
      <c r="A975" s="334">
        <f t="shared" si="96"/>
        <v>21</v>
      </c>
      <c r="B975" s="475">
        <v>15182.77</v>
      </c>
      <c r="C975" s="450">
        <v>1</v>
      </c>
      <c r="D975" s="448">
        <v>616000</v>
      </c>
      <c r="E975" s="345">
        <f t="shared" si="99"/>
        <v>9352586320</v>
      </c>
      <c r="F975" s="81">
        <f t="shared" si="98"/>
        <v>15182.77</v>
      </c>
    </row>
    <row r="976" spans="1:6" ht="15" x14ac:dyDescent="0.25">
      <c r="A976" s="334">
        <f t="shared" si="96"/>
        <v>22</v>
      </c>
      <c r="B976" s="475">
        <v>8163.29</v>
      </c>
      <c r="C976" s="450">
        <v>1</v>
      </c>
      <c r="D976" s="448">
        <v>616000</v>
      </c>
      <c r="E976" s="345">
        <f t="shared" si="99"/>
        <v>5028586640</v>
      </c>
      <c r="F976" s="81">
        <f t="shared" si="98"/>
        <v>8163.29</v>
      </c>
    </row>
    <row r="977" spans="1:6" ht="15" x14ac:dyDescent="0.25">
      <c r="A977" s="334">
        <f t="shared" si="96"/>
        <v>23</v>
      </c>
      <c r="B977" s="509">
        <v>11835.64</v>
      </c>
      <c r="C977" s="450">
        <v>0.5</v>
      </c>
      <c r="D977" s="448">
        <v>616000</v>
      </c>
      <c r="E977" s="345">
        <f t="shared" si="99"/>
        <v>3645377120</v>
      </c>
      <c r="F977" s="81">
        <f t="shared" si="98"/>
        <v>5917.82</v>
      </c>
    </row>
    <row r="978" spans="1:6" ht="15" x14ac:dyDescent="0.25">
      <c r="A978" s="334">
        <f t="shared" si="96"/>
        <v>24</v>
      </c>
      <c r="B978" s="475">
        <v>7846.46</v>
      </c>
      <c r="C978" s="450">
        <v>1</v>
      </c>
      <c r="D978" s="448">
        <v>616000</v>
      </c>
      <c r="E978" s="345">
        <f t="shared" si="99"/>
        <v>4833419360</v>
      </c>
      <c r="F978" s="81">
        <f t="shared" si="98"/>
        <v>7846.46</v>
      </c>
    </row>
    <row r="979" spans="1:6" ht="15" x14ac:dyDescent="0.25">
      <c r="A979" s="334">
        <f t="shared" si="96"/>
        <v>25</v>
      </c>
      <c r="B979" s="475">
        <v>4472.6000000000004</v>
      </c>
      <c r="C979" s="450">
        <v>1</v>
      </c>
      <c r="D979" s="448">
        <v>616000</v>
      </c>
      <c r="E979" s="345">
        <f t="shared" si="99"/>
        <v>2755121600</v>
      </c>
      <c r="F979" s="81">
        <f t="shared" si="98"/>
        <v>4472.6000000000004</v>
      </c>
    </row>
    <row r="980" spans="1:6" ht="15" x14ac:dyDescent="0.25">
      <c r="A980" s="334">
        <f t="shared" si="96"/>
        <v>26</v>
      </c>
      <c r="B980" s="475">
        <v>2008.12</v>
      </c>
      <c r="C980" s="450">
        <v>1</v>
      </c>
      <c r="D980" s="448">
        <v>616000</v>
      </c>
      <c r="E980" s="345">
        <f t="shared" si="99"/>
        <v>1237001920</v>
      </c>
      <c r="F980" s="81">
        <f t="shared" si="98"/>
        <v>2008.12</v>
      </c>
    </row>
    <row r="981" spans="1:6" ht="15" x14ac:dyDescent="0.25">
      <c r="A981" s="334">
        <f t="shared" si="96"/>
        <v>27</v>
      </c>
      <c r="B981" s="475">
        <v>7550.62</v>
      </c>
      <c r="C981" s="450">
        <v>1</v>
      </c>
      <c r="D981" s="448">
        <v>616000</v>
      </c>
      <c r="E981" s="345">
        <f t="shared" si="99"/>
        <v>4651181920</v>
      </c>
      <c r="F981" s="81">
        <f t="shared" si="98"/>
        <v>7550.62</v>
      </c>
    </row>
    <row r="982" spans="1:6" ht="15" x14ac:dyDescent="0.25">
      <c r="A982" s="334">
        <f t="shared" si="96"/>
        <v>28</v>
      </c>
      <c r="B982" s="475">
        <v>11975.26</v>
      </c>
      <c r="C982" s="450">
        <v>1</v>
      </c>
      <c r="D982" s="448">
        <v>616000</v>
      </c>
      <c r="E982" s="345">
        <f t="shared" si="99"/>
        <v>7376760160</v>
      </c>
      <c r="F982" s="81">
        <f t="shared" si="98"/>
        <v>11975.26</v>
      </c>
    </row>
    <row r="983" spans="1:6" ht="15" x14ac:dyDescent="0.25">
      <c r="A983" s="334">
        <f t="shared" si="96"/>
        <v>29</v>
      </c>
      <c r="B983" s="475">
        <v>4102.34</v>
      </c>
      <c r="C983" s="450">
        <v>1</v>
      </c>
      <c r="D983" s="448">
        <v>616000</v>
      </c>
      <c r="E983" s="345">
        <f t="shared" si="99"/>
        <v>2527041440</v>
      </c>
      <c r="F983" s="81">
        <f t="shared" si="98"/>
        <v>4102.34</v>
      </c>
    </row>
    <row r="984" spans="1:6" ht="15" x14ac:dyDescent="0.25">
      <c r="A984" s="334">
        <f t="shared" si="96"/>
        <v>30</v>
      </c>
      <c r="B984" s="475">
        <v>3675.72</v>
      </c>
      <c r="C984" s="450">
        <v>1</v>
      </c>
      <c r="D984" s="448">
        <v>616000</v>
      </c>
      <c r="E984" s="345">
        <f t="shared" si="99"/>
        <v>2264243520</v>
      </c>
      <c r="F984" s="81">
        <f t="shared" si="98"/>
        <v>3675.72</v>
      </c>
    </row>
    <row r="985" spans="1:6" ht="15" x14ac:dyDescent="0.25">
      <c r="A985" s="334">
        <f t="shared" si="96"/>
        <v>31</v>
      </c>
      <c r="B985" s="475">
        <v>2615.42</v>
      </c>
      <c r="C985" s="450">
        <v>1</v>
      </c>
      <c r="D985" s="448">
        <v>616000</v>
      </c>
      <c r="E985" s="345">
        <f t="shared" si="99"/>
        <v>1611098720</v>
      </c>
      <c r="F985" s="81">
        <f t="shared" si="98"/>
        <v>2615.42</v>
      </c>
    </row>
    <row r="986" spans="1:6" ht="15" x14ac:dyDescent="0.25">
      <c r="A986" s="334">
        <f t="shared" si="96"/>
        <v>32</v>
      </c>
      <c r="B986" s="475">
        <v>2112.11</v>
      </c>
      <c r="C986" s="450">
        <v>1</v>
      </c>
      <c r="D986" s="448">
        <v>616000</v>
      </c>
      <c r="E986" s="345">
        <f t="shared" si="99"/>
        <v>1301059760</v>
      </c>
      <c r="F986" s="81">
        <f t="shared" si="98"/>
        <v>2112.11</v>
      </c>
    </row>
    <row r="987" spans="1:6" ht="15" x14ac:dyDescent="0.25">
      <c r="A987" s="334">
        <f t="shared" si="96"/>
        <v>33</v>
      </c>
      <c r="B987" s="475">
        <v>804.5</v>
      </c>
      <c r="C987" s="450">
        <v>1</v>
      </c>
      <c r="D987" s="448">
        <v>616000</v>
      </c>
      <c r="E987" s="345">
        <f t="shared" si="99"/>
        <v>495572000</v>
      </c>
      <c r="F987" s="81">
        <f t="shared" si="98"/>
        <v>804.5</v>
      </c>
    </row>
    <row r="988" spans="1:6" ht="15" x14ac:dyDescent="0.25">
      <c r="A988" s="334">
        <f t="shared" si="96"/>
        <v>34</v>
      </c>
      <c r="B988" s="475">
        <v>364.99</v>
      </c>
      <c r="C988" s="450">
        <v>1</v>
      </c>
      <c r="D988" s="448">
        <v>616000</v>
      </c>
      <c r="E988" s="345">
        <f t="shared" si="99"/>
        <v>224833840</v>
      </c>
      <c r="F988" s="81">
        <f t="shared" si="98"/>
        <v>364.99</v>
      </c>
    </row>
    <row r="989" spans="1:6" ht="15" x14ac:dyDescent="0.25">
      <c r="A989" s="334">
        <f t="shared" si="96"/>
        <v>35</v>
      </c>
      <c r="B989" s="475">
        <v>13350.34</v>
      </c>
      <c r="C989" s="450">
        <v>0.5</v>
      </c>
      <c r="D989" s="448">
        <v>616001</v>
      </c>
      <c r="E989" s="345">
        <f t="shared" si="99"/>
        <v>4111911395.1700001</v>
      </c>
      <c r="F989" s="81">
        <f t="shared" si="98"/>
        <v>6675.17</v>
      </c>
    </row>
    <row r="990" spans="1:6" ht="15" x14ac:dyDescent="0.25">
      <c r="A990" s="334">
        <f t="shared" si="96"/>
        <v>36</v>
      </c>
      <c r="B990" s="475">
        <v>240698.05</v>
      </c>
      <c r="C990" s="450">
        <v>0.4</v>
      </c>
      <c r="D990" s="448">
        <v>616002</v>
      </c>
      <c r="E990" s="345">
        <f t="shared" si="99"/>
        <v>59308192078.440002</v>
      </c>
      <c r="F990" s="81">
        <f t="shared" si="98"/>
        <v>96279.22</v>
      </c>
    </row>
    <row r="991" spans="1:6" x14ac:dyDescent="0.2">
      <c r="A991" s="341" t="s">
        <v>185</v>
      </c>
      <c r="B991" s="502">
        <f>SUM(B955:B990)</f>
        <v>1489485.8400000003</v>
      </c>
      <c r="C991" s="419"/>
      <c r="D991" s="335">
        <v>616000</v>
      </c>
      <c r="E991" s="345">
        <f>+F991*616000</f>
        <v>683014239806.36023</v>
      </c>
      <c r="F991" s="417">
        <f>SUM(F955:F990)</f>
        <v>1108789.3503350003</v>
      </c>
    </row>
    <row r="997" spans="1:6" x14ac:dyDescent="0.2">
      <c r="A997" s="412" t="str">
        <f>+'Capacidad Financiera'!C104</f>
        <v>CONCRETOS Y ASFALTOS S.A</v>
      </c>
      <c r="B997" s="498"/>
      <c r="C997" s="405"/>
      <c r="D997" s="443"/>
      <c r="E997" s="443"/>
      <c r="F997" s="81"/>
    </row>
    <row r="998" spans="1:6" x14ac:dyDescent="0.2">
      <c r="A998" s="331"/>
      <c r="C998" s="406"/>
      <c r="F998" s="81"/>
    </row>
    <row r="999" spans="1:6" x14ac:dyDescent="0.2">
      <c r="A999" s="332" t="s">
        <v>255</v>
      </c>
      <c r="B999" s="499" t="s">
        <v>256</v>
      </c>
      <c r="C999" s="407" t="s">
        <v>257</v>
      </c>
      <c r="D999" s="332" t="s">
        <v>258</v>
      </c>
      <c r="E999" s="333" t="s">
        <v>259</v>
      </c>
      <c r="F999" s="81"/>
    </row>
    <row r="1000" spans="1:6" ht="15" x14ac:dyDescent="0.25">
      <c r="A1000" s="334">
        <v>1</v>
      </c>
      <c r="B1000" s="475">
        <v>495.78</v>
      </c>
      <c r="C1000" s="450">
        <v>1</v>
      </c>
      <c r="D1000" s="448">
        <v>616000</v>
      </c>
      <c r="E1000" s="346">
        <f>+B1000*C1000*D1000</f>
        <v>305400480</v>
      </c>
      <c r="F1000" s="81">
        <f t="shared" ref="F1000:F1012" si="100">+B1000*C1000</f>
        <v>495.78</v>
      </c>
    </row>
    <row r="1001" spans="1:6" ht="15" x14ac:dyDescent="0.25">
      <c r="A1001" s="334">
        <f>+A1000+1</f>
        <v>2</v>
      </c>
      <c r="B1001" s="475">
        <v>294.64999999999998</v>
      </c>
      <c r="C1001" s="450">
        <v>1</v>
      </c>
      <c r="D1001" s="448">
        <v>616000</v>
      </c>
      <c r="E1001" s="346">
        <f t="shared" ref="E1001:E1011" si="101">+B1001*C1001*D1001</f>
        <v>181504400</v>
      </c>
      <c r="F1001" s="81">
        <f t="shared" si="100"/>
        <v>294.64999999999998</v>
      </c>
    </row>
    <row r="1002" spans="1:6" ht="15" x14ac:dyDescent="0.25">
      <c r="A1002" s="334">
        <f t="shared" ref="A1002:A1040" si="102">+A1001+1</f>
        <v>3</v>
      </c>
      <c r="B1002" s="475">
        <v>13878.16</v>
      </c>
      <c r="C1002" s="450">
        <v>1</v>
      </c>
      <c r="D1002" s="448">
        <v>616000</v>
      </c>
      <c r="E1002" s="346">
        <f t="shared" si="101"/>
        <v>8548946560</v>
      </c>
      <c r="F1002" s="81">
        <f t="shared" si="100"/>
        <v>13878.16</v>
      </c>
    </row>
    <row r="1003" spans="1:6" ht="15" x14ac:dyDescent="0.25">
      <c r="A1003" s="334">
        <f t="shared" si="102"/>
        <v>4</v>
      </c>
      <c r="B1003" s="509">
        <v>13634.97</v>
      </c>
      <c r="C1003" s="450">
        <v>1</v>
      </c>
      <c r="D1003" s="448">
        <v>616000</v>
      </c>
      <c r="E1003" s="346">
        <f t="shared" si="101"/>
        <v>8399141520</v>
      </c>
      <c r="F1003" s="81">
        <f t="shared" si="100"/>
        <v>13634.97</v>
      </c>
    </row>
    <row r="1004" spans="1:6" ht="15" x14ac:dyDescent="0.25">
      <c r="A1004" s="334">
        <f t="shared" si="102"/>
        <v>5</v>
      </c>
      <c r="B1004" s="475">
        <v>252</v>
      </c>
      <c r="C1004" s="450">
        <v>1</v>
      </c>
      <c r="D1004" s="448">
        <v>616000</v>
      </c>
      <c r="E1004" s="346">
        <f t="shared" si="101"/>
        <v>155232000</v>
      </c>
      <c r="F1004" s="81">
        <f t="shared" si="100"/>
        <v>252</v>
      </c>
    </row>
    <row r="1005" spans="1:6" ht="15" x14ac:dyDescent="0.25">
      <c r="A1005" s="334">
        <f t="shared" si="102"/>
        <v>6</v>
      </c>
      <c r="B1005" s="475">
        <v>2989.07</v>
      </c>
      <c r="C1005" s="450">
        <v>1</v>
      </c>
      <c r="D1005" s="448">
        <v>616000</v>
      </c>
      <c r="E1005" s="346">
        <f t="shared" si="101"/>
        <v>1841267120</v>
      </c>
      <c r="F1005" s="81">
        <f t="shared" si="100"/>
        <v>2989.07</v>
      </c>
    </row>
    <row r="1006" spans="1:6" ht="15" x14ac:dyDescent="0.25">
      <c r="A1006" s="334">
        <f t="shared" si="102"/>
        <v>7</v>
      </c>
      <c r="B1006" s="475">
        <v>1996.72</v>
      </c>
      <c r="C1006" s="450">
        <v>1</v>
      </c>
      <c r="D1006" s="448">
        <v>616000</v>
      </c>
      <c r="E1006" s="346">
        <f t="shared" si="101"/>
        <v>1229979520</v>
      </c>
      <c r="F1006" s="81">
        <f t="shared" si="100"/>
        <v>1996.72</v>
      </c>
    </row>
    <row r="1007" spans="1:6" ht="15" x14ac:dyDescent="0.25">
      <c r="A1007" s="334">
        <f t="shared" si="102"/>
        <v>8</v>
      </c>
      <c r="B1007" s="475">
        <v>4894.45</v>
      </c>
      <c r="C1007" s="450">
        <v>1</v>
      </c>
      <c r="D1007" s="449">
        <v>616000</v>
      </c>
      <c r="E1007" s="346">
        <f t="shared" si="101"/>
        <v>3014981200</v>
      </c>
      <c r="F1007" s="81">
        <f t="shared" si="100"/>
        <v>4894.45</v>
      </c>
    </row>
    <row r="1008" spans="1:6" ht="15" x14ac:dyDescent="0.25">
      <c r="A1008" s="334">
        <f t="shared" si="102"/>
        <v>9</v>
      </c>
      <c r="B1008" s="475">
        <v>2564.25</v>
      </c>
      <c r="C1008" s="450">
        <v>1</v>
      </c>
      <c r="D1008" s="448">
        <v>616000</v>
      </c>
      <c r="E1008" s="346">
        <f t="shared" si="101"/>
        <v>1579578000</v>
      </c>
      <c r="F1008" s="81">
        <f t="shared" si="100"/>
        <v>2564.25</v>
      </c>
    </row>
    <row r="1009" spans="1:6" ht="15" x14ac:dyDescent="0.25">
      <c r="A1009" s="334">
        <f t="shared" si="102"/>
        <v>10</v>
      </c>
      <c r="B1009" s="475">
        <v>17.48</v>
      </c>
      <c r="C1009" s="450">
        <v>1</v>
      </c>
      <c r="D1009" s="448">
        <v>616000</v>
      </c>
      <c r="E1009" s="346">
        <f t="shared" si="101"/>
        <v>10767680</v>
      </c>
      <c r="F1009" s="81">
        <f t="shared" si="100"/>
        <v>17.48</v>
      </c>
    </row>
    <row r="1010" spans="1:6" ht="15" x14ac:dyDescent="0.25">
      <c r="A1010" s="334">
        <f t="shared" si="102"/>
        <v>11</v>
      </c>
      <c r="B1010" s="475">
        <v>7600.13</v>
      </c>
      <c r="C1010" s="450">
        <v>1</v>
      </c>
      <c r="D1010" s="448">
        <v>616000</v>
      </c>
      <c r="E1010" s="345">
        <f t="shared" si="101"/>
        <v>4681680080</v>
      </c>
      <c r="F1010" s="81">
        <f t="shared" si="100"/>
        <v>7600.13</v>
      </c>
    </row>
    <row r="1011" spans="1:6" ht="15" x14ac:dyDescent="0.25">
      <c r="A1011" s="334">
        <f t="shared" si="102"/>
        <v>12</v>
      </c>
      <c r="B1011" s="475">
        <v>822.75</v>
      </c>
      <c r="C1011" s="450">
        <v>1</v>
      </c>
      <c r="D1011" s="448">
        <v>616000</v>
      </c>
      <c r="E1011" s="345">
        <f t="shared" si="101"/>
        <v>506814000</v>
      </c>
      <c r="F1011" s="81">
        <f t="shared" si="100"/>
        <v>822.75</v>
      </c>
    </row>
    <row r="1012" spans="1:6" ht="15" x14ac:dyDescent="0.25">
      <c r="A1012" s="334">
        <f t="shared" si="102"/>
        <v>13</v>
      </c>
      <c r="B1012" s="475">
        <v>3140.24</v>
      </c>
      <c r="C1012" s="450">
        <v>1</v>
      </c>
      <c r="D1012" s="448">
        <v>616000</v>
      </c>
      <c r="E1012" s="345">
        <f>+B1012*C1012*D1012</f>
        <v>1934387839.9999998</v>
      </c>
      <c r="F1012" s="81">
        <f t="shared" si="100"/>
        <v>3140.24</v>
      </c>
    </row>
    <row r="1013" spans="1:6" ht="15" x14ac:dyDescent="0.25">
      <c r="A1013" s="334">
        <f t="shared" si="102"/>
        <v>14</v>
      </c>
      <c r="B1013" s="510">
        <v>502.68</v>
      </c>
      <c r="C1013" s="450">
        <v>1</v>
      </c>
      <c r="D1013" s="448">
        <v>616000</v>
      </c>
      <c r="E1013" s="345">
        <f>+B1012*C1013*D1013</f>
        <v>1934387839.9999998</v>
      </c>
      <c r="F1013" s="81">
        <f>+B1012*C1013</f>
        <v>3140.24</v>
      </c>
    </row>
    <row r="1014" spans="1:6" ht="15" x14ac:dyDescent="0.25">
      <c r="A1014" s="334">
        <f t="shared" si="102"/>
        <v>15</v>
      </c>
      <c r="B1014" s="475">
        <v>299.63</v>
      </c>
      <c r="C1014" s="450">
        <v>1</v>
      </c>
      <c r="D1014" s="448">
        <v>616000</v>
      </c>
      <c r="E1014" s="345">
        <f t="shared" ref="E1014:E1016" si="103">+B1014*C1014*D1014</f>
        <v>184572080</v>
      </c>
      <c r="F1014" s="81">
        <f t="shared" ref="F1014:F1041" si="104">+B1014*C1014</f>
        <v>299.63</v>
      </c>
    </row>
    <row r="1015" spans="1:6" ht="15" x14ac:dyDescent="0.25">
      <c r="A1015" s="334">
        <f t="shared" si="102"/>
        <v>16</v>
      </c>
      <c r="B1015" s="475">
        <v>3785.5</v>
      </c>
      <c r="C1015" s="450">
        <v>1</v>
      </c>
      <c r="D1015" s="448">
        <v>616000</v>
      </c>
      <c r="E1015" s="345">
        <f t="shared" si="103"/>
        <v>2331868000</v>
      </c>
      <c r="F1015" s="81">
        <f t="shared" si="104"/>
        <v>3785.5</v>
      </c>
    </row>
    <row r="1016" spans="1:6" ht="15" x14ac:dyDescent="0.25">
      <c r="A1016" s="334">
        <f t="shared" si="102"/>
        <v>17</v>
      </c>
      <c r="B1016" s="475">
        <v>3702.07</v>
      </c>
      <c r="C1016" s="450">
        <v>1</v>
      </c>
      <c r="D1016" s="448">
        <v>616000</v>
      </c>
      <c r="E1016" s="345">
        <f t="shared" si="103"/>
        <v>2280475120</v>
      </c>
      <c r="F1016" s="81">
        <f t="shared" si="104"/>
        <v>3702.07</v>
      </c>
    </row>
    <row r="1017" spans="1:6" ht="15" x14ac:dyDescent="0.25">
      <c r="A1017" s="334">
        <f t="shared" si="102"/>
        <v>18</v>
      </c>
      <c r="B1017" s="475">
        <v>495.78</v>
      </c>
      <c r="C1017" s="450">
        <v>1</v>
      </c>
      <c r="D1017" s="448">
        <v>616000</v>
      </c>
      <c r="E1017" s="345">
        <f>+B1017*C1017*D1017</f>
        <v>305400480</v>
      </c>
      <c r="F1017" s="81">
        <f t="shared" si="104"/>
        <v>495.78</v>
      </c>
    </row>
    <row r="1018" spans="1:6" ht="15" x14ac:dyDescent="0.25">
      <c r="A1018" s="334">
        <f t="shared" si="102"/>
        <v>19</v>
      </c>
      <c r="B1018" s="475">
        <v>220.5</v>
      </c>
      <c r="C1018" s="450">
        <v>1</v>
      </c>
      <c r="D1018" s="448">
        <v>616000</v>
      </c>
      <c r="E1018" s="345">
        <f t="shared" ref="E1018:E1041" si="105">+B1018*C1018*D1018</f>
        <v>135828000</v>
      </c>
      <c r="F1018" s="81">
        <f t="shared" si="104"/>
        <v>220.5</v>
      </c>
    </row>
    <row r="1019" spans="1:6" ht="15" x14ac:dyDescent="0.25">
      <c r="A1019" s="334">
        <f t="shared" si="102"/>
        <v>20</v>
      </c>
      <c r="B1019" s="475">
        <v>34.68</v>
      </c>
      <c r="C1019" s="450">
        <v>1</v>
      </c>
      <c r="D1019" s="448">
        <v>616000</v>
      </c>
      <c r="E1019" s="345">
        <f t="shared" si="105"/>
        <v>21362880</v>
      </c>
      <c r="F1019" s="81">
        <f t="shared" si="104"/>
        <v>34.68</v>
      </c>
    </row>
    <row r="1020" spans="1:6" ht="15" x14ac:dyDescent="0.25">
      <c r="A1020" s="334">
        <f t="shared" si="102"/>
        <v>21</v>
      </c>
      <c r="B1020" s="475">
        <v>1730.1</v>
      </c>
      <c r="C1020" s="450">
        <v>1</v>
      </c>
      <c r="D1020" s="448">
        <v>616000</v>
      </c>
      <c r="E1020" s="345">
        <f t="shared" si="105"/>
        <v>1065741600</v>
      </c>
      <c r="F1020" s="81">
        <f t="shared" si="104"/>
        <v>1730.1</v>
      </c>
    </row>
    <row r="1021" spans="1:6" ht="15" x14ac:dyDescent="0.25">
      <c r="A1021" s="334">
        <f t="shared" si="102"/>
        <v>22</v>
      </c>
      <c r="B1021" s="475">
        <v>397.53</v>
      </c>
      <c r="C1021" s="450">
        <v>1</v>
      </c>
      <c r="D1021" s="448">
        <v>616000</v>
      </c>
      <c r="E1021" s="345">
        <f t="shared" si="105"/>
        <v>244878479.99999997</v>
      </c>
      <c r="F1021" s="81">
        <f t="shared" si="104"/>
        <v>397.53</v>
      </c>
    </row>
    <row r="1022" spans="1:6" ht="15" x14ac:dyDescent="0.25">
      <c r="A1022" s="334">
        <f t="shared" si="102"/>
        <v>23</v>
      </c>
      <c r="B1022" s="509">
        <v>10628.07</v>
      </c>
      <c r="C1022" s="450">
        <v>0.48</v>
      </c>
      <c r="D1022" s="448">
        <v>616000</v>
      </c>
      <c r="E1022" s="345">
        <f t="shared" si="105"/>
        <v>3142507737.5999994</v>
      </c>
      <c r="F1022" s="81">
        <f t="shared" si="104"/>
        <v>5101.4735999999994</v>
      </c>
    </row>
    <row r="1023" spans="1:6" ht="15" x14ac:dyDescent="0.25">
      <c r="A1023" s="334">
        <f t="shared" si="102"/>
        <v>24</v>
      </c>
      <c r="B1023" s="475">
        <v>1051.77</v>
      </c>
      <c r="C1023" s="450">
        <v>1</v>
      </c>
      <c r="D1023" s="448">
        <v>616000</v>
      </c>
      <c r="E1023" s="345">
        <f t="shared" si="105"/>
        <v>647890320</v>
      </c>
      <c r="F1023" s="81">
        <f t="shared" si="104"/>
        <v>1051.77</v>
      </c>
    </row>
    <row r="1024" spans="1:6" ht="15" x14ac:dyDescent="0.25">
      <c r="A1024" s="334">
        <f t="shared" si="102"/>
        <v>25</v>
      </c>
      <c r="B1024" s="475">
        <v>20746.36</v>
      </c>
      <c r="C1024" s="450">
        <v>1</v>
      </c>
      <c r="D1024" s="448">
        <v>616000</v>
      </c>
      <c r="E1024" s="345">
        <f t="shared" si="105"/>
        <v>12779757760</v>
      </c>
      <c r="F1024" s="81">
        <f t="shared" si="104"/>
        <v>20746.36</v>
      </c>
    </row>
    <row r="1025" spans="1:6" ht="15" x14ac:dyDescent="0.25">
      <c r="A1025" s="334">
        <f t="shared" si="102"/>
        <v>26</v>
      </c>
      <c r="B1025" s="475">
        <v>4132.04</v>
      </c>
      <c r="C1025" s="450">
        <v>1</v>
      </c>
      <c r="D1025" s="448">
        <v>616000</v>
      </c>
      <c r="E1025" s="345">
        <f t="shared" si="105"/>
        <v>2545336640</v>
      </c>
      <c r="F1025" s="81">
        <f t="shared" si="104"/>
        <v>4132.04</v>
      </c>
    </row>
    <row r="1026" spans="1:6" ht="15" x14ac:dyDescent="0.25">
      <c r="A1026" s="334">
        <f t="shared" si="102"/>
        <v>27</v>
      </c>
      <c r="B1026" s="475">
        <v>6084</v>
      </c>
      <c r="C1026" s="450">
        <v>0.5</v>
      </c>
      <c r="D1026" s="448">
        <v>616000</v>
      </c>
      <c r="E1026" s="345">
        <f t="shared" si="105"/>
        <v>1873872000</v>
      </c>
      <c r="F1026" s="81">
        <f t="shared" si="104"/>
        <v>3042</v>
      </c>
    </row>
    <row r="1027" spans="1:6" ht="15" x14ac:dyDescent="0.25">
      <c r="A1027" s="334">
        <f t="shared" si="102"/>
        <v>28</v>
      </c>
      <c r="B1027" s="475">
        <v>4463.05</v>
      </c>
      <c r="C1027" s="450">
        <v>1</v>
      </c>
      <c r="D1027" s="448">
        <v>616000</v>
      </c>
      <c r="E1027" s="345">
        <f t="shared" si="105"/>
        <v>2749238800</v>
      </c>
      <c r="F1027" s="81">
        <f t="shared" si="104"/>
        <v>4463.05</v>
      </c>
    </row>
    <row r="1028" spans="1:6" ht="15" x14ac:dyDescent="0.25">
      <c r="A1028" s="334">
        <f t="shared" si="102"/>
        <v>29</v>
      </c>
      <c r="B1028" s="475">
        <v>4852.18</v>
      </c>
      <c r="C1028" s="450">
        <v>0.4</v>
      </c>
      <c r="D1028" s="448">
        <v>616000</v>
      </c>
      <c r="E1028" s="345">
        <f t="shared" si="105"/>
        <v>1195577152.0000002</v>
      </c>
      <c r="F1028" s="81">
        <f t="shared" si="104"/>
        <v>1940.8720000000003</v>
      </c>
    </row>
    <row r="1029" spans="1:6" ht="15" x14ac:dyDescent="0.25">
      <c r="A1029" s="334">
        <f t="shared" si="102"/>
        <v>30</v>
      </c>
      <c r="B1029" s="475">
        <v>3632.63</v>
      </c>
      <c r="C1029" s="450">
        <v>1</v>
      </c>
      <c r="D1029" s="448">
        <v>616000</v>
      </c>
      <c r="E1029" s="345">
        <f t="shared" si="105"/>
        <v>2237700080</v>
      </c>
      <c r="F1029" s="81">
        <f t="shared" si="104"/>
        <v>3632.63</v>
      </c>
    </row>
    <row r="1030" spans="1:6" ht="15" x14ac:dyDescent="0.25">
      <c r="A1030" s="334">
        <f t="shared" si="102"/>
        <v>31</v>
      </c>
      <c r="B1030" s="475">
        <v>2746.26</v>
      </c>
      <c r="C1030" s="450">
        <v>1</v>
      </c>
      <c r="D1030" s="448">
        <v>616000</v>
      </c>
      <c r="E1030" s="345">
        <f t="shared" si="105"/>
        <v>1691696160.0000002</v>
      </c>
      <c r="F1030" s="81">
        <f t="shared" si="104"/>
        <v>2746.26</v>
      </c>
    </row>
    <row r="1031" spans="1:6" ht="15" x14ac:dyDescent="0.25">
      <c r="A1031" s="334">
        <f t="shared" si="102"/>
        <v>32</v>
      </c>
      <c r="B1031" s="475">
        <v>1023.67</v>
      </c>
      <c r="C1031" s="450">
        <v>1</v>
      </c>
      <c r="D1031" s="448">
        <v>616000</v>
      </c>
      <c r="E1031" s="345">
        <f t="shared" si="105"/>
        <v>630580720</v>
      </c>
      <c r="F1031" s="81">
        <f t="shared" si="104"/>
        <v>1023.67</v>
      </c>
    </row>
    <row r="1032" spans="1:6" ht="15" x14ac:dyDescent="0.25">
      <c r="A1032" s="334">
        <f t="shared" si="102"/>
        <v>33</v>
      </c>
      <c r="B1032" s="475">
        <v>26266.63</v>
      </c>
      <c r="C1032" s="450">
        <v>1</v>
      </c>
      <c r="D1032" s="448">
        <v>616000</v>
      </c>
      <c r="E1032" s="345">
        <f t="shared" si="105"/>
        <v>16180244080</v>
      </c>
      <c r="F1032" s="81">
        <f t="shared" si="104"/>
        <v>26266.63</v>
      </c>
    </row>
    <row r="1033" spans="1:6" ht="15" x14ac:dyDescent="0.25">
      <c r="A1033" s="334">
        <f t="shared" si="102"/>
        <v>34</v>
      </c>
      <c r="B1033" s="475">
        <v>15145.91</v>
      </c>
      <c r="C1033" s="450">
        <v>1</v>
      </c>
      <c r="D1033" s="448">
        <v>616000</v>
      </c>
      <c r="E1033" s="345">
        <f t="shared" si="105"/>
        <v>9329880560</v>
      </c>
      <c r="F1033" s="81">
        <f t="shared" si="104"/>
        <v>15145.91</v>
      </c>
    </row>
    <row r="1034" spans="1:6" ht="15" x14ac:dyDescent="0.25">
      <c r="A1034" s="334">
        <f t="shared" si="102"/>
        <v>35</v>
      </c>
      <c r="B1034" s="475">
        <v>4881.46</v>
      </c>
      <c r="C1034" s="450">
        <v>1</v>
      </c>
      <c r="D1034" s="448">
        <v>616001</v>
      </c>
      <c r="E1034" s="345">
        <f t="shared" si="105"/>
        <v>3006984241.46</v>
      </c>
      <c r="F1034" s="81">
        <f t="shared" si="104"/>
        <v>4881.46</v>
      </c>
    </row>
    <row r="1035" spans="1:6" ht="15" x14ac:dyDescent="0.25">
      <c r="A1035" s="334">
        <f t="shared" si="102"/>
        <v>36</v>
      </c>
      <c r="B1035" s="475">
        <v>1703.2</v>
      </c>
      <c r="C1035" s="450">
        <v>1</v>
      </c>
      <c r="D1035" s="448">
        <v>616002</v>
      </c>
      <c r="E1035" s="345">
        <f t="shared" ref="E1035:E1040" si="106">+B1035*C1035*D1035</f>
        <v>1049174606.4</v>
      </c>
      <c r="F1035" s="81">
        <f t="shared" ref="F1035:F1040" si="107">+B1035*C1035</f>
        <v>1703.2</v>
      </c>
    </row>
    <row r="1036" spans="1:6" ht="15" x14ac:dyDescent="0.25">
      <c r="A1036" s="334">
        <f t="shared" si="102"/>
        <v>37</v>
      </c>
      <c r="B1036" s="475">
        <v>2888.57</v>
      </c>
      <c r="C1036" s="450">
        <v>1</v>
      </c>
      <c r="D1036" s="448">
        <v>616003</v>
      </c>
      <c r="E1036" s="345">
        <f t="shared" si="106"/>
        <v>1779367785.71</v>
      </c>
      <c r="F1036" s="81">
        <f t="shared" si="107"/>
        <v>2888.57</v>
      </c>
    </row>
    <row r="1037" spans="1:6" ht="15" x14ac:dyDescent="0.25">
      <c r="A1037" s="334">
        <f t="shared" si="102"/>
        <v>38</v>
      </c>
      <c r="B1037" s="475">
        <v>8751.89</v>
      </c>
      <c r="C1037" s="450">
        <v>1</v>
      </c>
      <c r="D1037" s="448">
        <v>616004</v>
      </c>
      <c r="E1037" s="345">
        <f t="shared" si="106"/>
        <v>5391199247.5599995</v>
      </c>
      <c r="F1037" s="81">
        <f t="shared" si="107"/>
        <v>8751.89</v>
      </c>
    </row>
    <row r="1038" spans="1:6" ht="15" x14ac:dyDescent="0.25">
      <c r="A1038" s="334">
        <f t="shared" si="102"/>
        <v>39</v>
      </c>
      <c r="B1038" s="475">
        <v>209.39</v>
      </c>
      <c r="C1038" s="450">
        <v>1</v>
      </c>
      <c r="D1038" s="448">
        <v>616005</v>
      </c>
      <c r="E1038" s="345">
        <f t="shared" si="106"/>
        <v>128985286.94999999</v>
      </c>
      <c r="F1038" s="81">
        <f t="shared" si="107"/>
        <v>209.39</v>
      </c>
    </row>
    <row r="1039" spans="1:6" ht="15" x14ac:dyDescent="0.25">
      <c r="A1039" s="334">
        <f t="shared" si="102"/>
        <v>40</v>
      </c>
      <c r="B1039" s="475">
        <v>31301.56</v>
      </c>
      <c r="C1039" s="450">
        <v>1</v>
      </c>
      <c r="D1039" s="448">
        <v>616006</v>
      </c>
      <c r="E1039" s="345">
        <f t="shared" si="106"/>
        <v>19281948769.360001</v>
      </c>
      <c r="F1039" s="81">
        <f t="shared" si="107"/>
        <v>31301.56</v>
      </c>
    </row>
    <row r="1040" spans="1:6" ht="15" x14ac:dyDescent="0.25">
      <c r="A1040" s="334">
        <f t="shared" si="102"/>
        <v>41</v>
      </c>
      <c r="B1040" s="475">
        <v>33457.81</v>
      </c>
      <c r="C1040" s="450">
        <v>1</v>
      </c>
      <c r="D1040" s="448">
        <v>616007</v>
      </c>
      <c r="E1040" s="345">
        <f t="shared" si="106"/>
        <v>20610245164.669998</v>
      </c>
      <c r="F1040" s="81">
        <f t="shared" si="107"/>
        <v>33457.81</v>
      </c>
    </row>
    <row r="1041" spans="1:6" ht="15" x14ac:dyDescent="0.25">
      <c r="A1041" s="334">
        <f>+A1034+1</f>
        <v>36</v>
      </c>
      <c r="B1041" s="475"/>
      <c r="C1041" s="450"/>
      <c r="D1041" s="448">
        <v>616002</v>
      </c>
      <c r="E1041" s="345">
        <f t="shared" si="105"/>
        <v>0</v>
      </c>
      <c r="F1041" s="81">
        <f t="shared" si="104"/>
        <v>0</v>
      </c>
    </row>
    <row r="1042" spans="1:6" x14ac:dyDescent="0.2">
      <c r="A1042" s="341" t="s">
        <v>185</v>
      </c>
      <c r="B1042" s="502">
        <f>SUM(B1000:B1041)</f>
        <v>247715.57</v>
      </c>
      <c r="C1042" s="419"/>
      <c r="D1042" s="335">
        <v>616000</v>
      </c>
      <c r="E1042" s="345">
        <f>+F1042*616000</f>
        <v>147145906969.60001</v>
      </c>
      <c r="F1042" s="417">
        <f>SUM(F1000:F1041)</f>
        <v>238873.22560000001</v>
      </c>
    </row>
    <row r="1047" spans="1:6" x14ac:dyDescent="0.2">
      <c r="A1047" s="412" t="str">
        <f>+'Capacidad Financiera'!C105</f>
        <v>PROMOTORA NACIONAL DE COPNSTRUCIONES SAS-PRONACON</v>
      </c>
      <c r="B1047" s="498"/>
      <c r="C1047" s="405"/>
      <c r="D1047" s="443"/>
      <c r="E1047" s="443"/>
      <c r="F1047" s="81"/>
    </row>
    <row r="1048" spans="1:6" x14ac:dyDescent="0.2">
      <c r="A1048" s="331"/>
      <c r="C1048" s="406"/>
      <c r="F1048" s="81"/>
    </row>
    <row r="1049" spans="1:6" x14ac:dyDescent="0.2">
      <c r="A1049" s="332" t="s">
        <v>255</v>
      </c>
      <c r="B1049" s="499" t="s">
        <v>256</v>
      </c>
      <c r="C1049" s="407" t="s">
        <v>257</v>
      </c>
      <c r="D1049" s="332" t="s">
        <v>258</v>
      </c>
      <c r="E1049" s="333" t="s">
        <v>259</v>
      </c>
      <c r="F1049" s="81"/>
    </row>
    <row r="1050" spans="1:6" ht="15" x14ac:dyDescent="0.25">
      <c r="A1050" s="334">
        <v>1</v>
      </c>
      <c r="B1050" s="475">
        <v>3234.22</v>
      </c>
      <c r="C1050" s="450">
        <v>1</v>
      </c>
      <c r="D1050" s="448">
        <v>616000</v>
      </c>
      <c r="E1050" s="346">
        <f>+B1050*C1050*D1050</f>
        <v>1992279519.9999998</v>
      </c>
      <c r="F1050" s="81">
        <f t="shared" ref="F1050:F1057" si="108">+B1050*C1050</f>
        <v>3234.22</v>
      </c>
    </row>
    <row r="1051" spans="1:6" ht="15" x14ac:dyDescent="0.25">
      <c r="A1051" s="334">
        <f>+A1050+1</f>
        <v>2</v>
      </c>
      <c r="B1051" s="475">
        <v>1776.07</v>
      </c>
      <c r="C1051" s="450">
        <v>1</v>
      </c>
      <c r="D1051" s="448">
        <v>616000</v>
      </c>
      <c r="E1051" s="346">
        <f t="shared" ref="E1051:E1057" si="109">+B1051*C1051*D1051</f>
        <v>1094059120</v>
      </c>
      <c r="F1051" s="81">
        <f t="shared" si="108"/>
        <v>1776.07</v>
      </c>
    </row>
    <row r="1052" spans="1:6" ht="15" x14ac:dyDescent="0.25">
      <c r="A1052" s="334">
        <f t="shared" ref="A1052:A1057" si="110">+A1051+1</f>
        <v>3</v>
      </c>
      <c r="B1052" s="475">
        <v>870.55</v>
      </c>
      <c r="C1052" s="450">
        <v>0.49</v>
      </c>
      <c r="D1052" s="448">
        <v>616000</v>
      </c>
      <c r="E1052" s="346">
        <f t="shared" si="109"/>
        <v>262766811.99999997</v>
      </c>
      <c r="F1052" s="81">
        <f t="shared" si="108"/>
        <v>426.56949999999995</v>
      </c>
    </row>
    <row r="1053" spans="1:6" ht="15" x14ac:dyDescent="0.25">
      <c r="A1053" s="334">
        <f t="shared" si="110"/>
        <v>4</v>
      </c>
      <c r="B1053" s="509">
        <v>191.65</v>
      </c>
      <c r="C1053" s="450">
        <v>1</v>
      </c>
      <c r="D1053" s="448">
        <v>616000</v>
      </c>
      <c r="E1053" s="346">
        <f t="shared" si="109"/>
        <v>118056400</v>
      </c>
      <c r="F1053" s="81">
        <f t="shared" si="108"/>
        <v>191.65</v>
      </c>
    </row>
    <row r="1054" spans="1:6" ht="15" x14ac:dyDescent="0.25">
      <c r="A1054" s="334">
        <f t="shared" si="110"/>
        <v>5</v>
      </c>
      <c r="B1054" s="475">
        <v>479.61</v>
      </c>
      <c r="C1054" s="450">
        <v>1</v>
      </c>
      <c r="D1054" s="448">
        <v>616000</v>
      </c>
      <c r="E1054" s="346">
        <f t="shared" si="109"/>
        <v>295439760</v>
      </c>
      <c r="F1054" s="81">
        <f t="shared" si="108"/>
        <v>479.61</v>
      </c>
    </row>
    <row r="1055" spans="1:6" ht="15" x14ac:dyDescent="0.25">
      <c r="A1055" s="334">
        <f t="shared" si="110"/>
        <v>6</v>
      </c>
      <c r="B1055" s="475">
        <v>932.99</v>
      </c>
      <c r="C1055" s="450">
        <v>1</v>
      </c>
      <c r="D1055" s="448">
        <v>616000</v>
      </c>
      <c r="E1055" s="346">
        <f t="shared" si="109"/>
        <v>574721840</v>
      </c>
      <c r="F1055" s="81">
        <f t="shared" si="108"/>
        <v>932.99</v>
      </c>
    </row>
    <row r="1056" spans="1:6" ht="15" x14ac:dyDescent="0.25">
      <c r="A1056" s="334">
        <f t="shared" si="110"/>
        <v>7</v>
      </c>
      <c r="B1056" s="475">
        <v>83.3</v>
      </c>
      <c r="C1056" s="450">
        <v>1</v>
      </c>
      <c r="D1056" s="448">
        <v>616000</v>
      </c>
      <c r="E1056" s="346">
        <f t="shared" si="109"/>
        <v>51312800</v>
      </c>
      <c r="F1056" s="81">
        <f t="shared" si="108"/>
        <v>83.3</v>
      </c>
    </row>
    <row r="1057" spans="1:6" ht="15" x14ac:dyDescent="0.25">
      <c r="A1057" s="334">
        <f t="shared" si="110"/>
        <v>8</v>
      </c>
      <c r="B1057" s="475">
        <v>79.489999999999995</v>
      </c>
      <c r="C1057" s="450">
        <v>1</v>
      </c>
      <c r="D1057" s="449">
        <v>616000</v>
      </c>
      <c r="E1057" s="346">
        <f t="shared" si="109"/>
        <v>48965840</v>
      </c>
      <c r="F1057" s="81">
        <f t="shared" si="108"/>
        <v>79.489999999999995</v>
      </c>
    </row>
    <row r="1058" spans="1:6" x14ac:dyDescent="0.2">
      <c r="A1058" s="341" t="s">
        <v>185</v>
      </c>
      <c r="B1058" s="502">
        <f>SUM(B1050:B1057)</f>
        <v>7647.8799999999992</v>
      </c>
      <c r="C1058" s="419"/>
      <c r="D1058" s="335">
        <v>616000</v>
      </c>
      <c r="E1058" s="345">
        <f>+F1058*616000</f>
        <v>4437602091.999999</v>
      </c>
      <c r="F1058" s="417">
        <f>SUM(F1050:F1057)</f>
        <v>7203.8994999999986</v>
      </c>
    </row>
    <row r="1063" spans="1:6" x14ac:dyDescent="0.2">
      <c r="A1063" s="412" t="str">
        <f>+'Capacidad Financiera'!C112</f>
        <v>INGENIERIA DE VIAS S.A</v>
      </c>
      <c r="B1063" s="498"/>
      <c r="C1063" s="405"/>
      <c r="D1063" s="443"/>
      <c r="E1063" s="443"/>
      <c r="F1063" s="81"/>
    </row>
    <row r="1064" spans="1:6" x14ac:dyDescent="0.2">
      <c r="A1064" s="331"/>
      <c r="C1064" s="406"/>
      <c r="F1064" s="81"/>
    </row>
    <row r="1065" spans="1:6" x14ac:dyDescent="0.2">
      <c r="A1065" s="332" t="s">
        <v>255</v>
      </c>
      <c r="B1065" s="499" t="s">
        <v>256</v>
      </c>
      <c r="C1065" s="407" t="s">
        <v>257</v>
      </c>
      <c r="D1065" s="332" t="s">
        <v>258</v>
      </c>
      <c r="E1065" s="333" t="s">
        <v>259</v>
      </c>
      <c r="F1065" s="81"/>
    </row>
    <row r="1066" spans="1:6" ht="15" x14ac:dyDescent="0.25">
      <c r="A1066" s="334">
        <v>1</v>
      </c>
      <c r="B1066" s="475">
        <v>229426.79</v>
      </c>
      <c r="C1066" s="450">
        <v>1</v>
      </c>
      <c r="D1066" s="448">
        <v>616000</v>
      </c>
      <c r="E1066" s="346">
        <f>+B1066*C1066*D1066</f>
        <v>141326902640</v>
      </c>
      <c r="F1066" s="81">
        <f t="shared" ref="F1066:F1078" si="111">+B1066*C1066</f>
        <v>229426.79</v>
      </c>
    </row>
    <row r="1067" spans="1:6" ht="15" x14ac:dyDescent="0.25">
      <c r="A1067" s="334">
        <f>+A1066+1</f>
        <v>2</v>
      </c>
      <c r="B1067" s="475">
        <v>157853.18</v>
      </c>
      <c r="C1067" s="450">
        <v>0.76</v>
      </c>
      <c r="D1067" s="448">
        <v>616000</v>
      </c>
      <c r="E1067" s="346">
        <f t="shared" ref="E1067:E1077" si="112">+B1067*C1067*D1067</f>
        <v>73900544748.799988</v>
      </c>
      <c r="F1067" s="81">
        <f t="shared" si="111"/>
        <v>119968.41679999999</v>
      </c>
    </row>
    <row r="1068" spans="1:6" ht="15" x14ac:dyDescent="0.25">
      <c r="A1068" s="334">
        <f t="shared" ref="A1068:A1131" si="113">+A1067+1</f>
        <v>3</v>
      </c>
      <c r="B1068" s="475">
        <v>142597.98000000001</v>
      </c>
      <c r="C1068" s="450">
        <v>0.45</v>
      </c>
      <c r="D1068" s="448">
        <v>616000</v>
      </c>
      <c r="E1068" s="346">
        <f t="shared" si="112"/>
        <v>39528160056.000008</v>
      </c>
      <c r="F1068" s="81">
        <f t="shared" si="111"/>
        <v>64169.091000000008</v>
      </c>
    </row>
    <row r="1069" spans="1:6" ht="15" x14ac:dyDescent="0.25">
      <c r="A1069" s="334">
        <f t="shared" si="113"/>
        <v>4</v>
      </c>
      <c r="B1069" s="475">
        <v>37436.04</v>
      </c>
      <c r="C1069" s="450">
        <v>1</v>
      </c>
      <c r="D1069" s="448">
        <v>616000</v>
      </c>
      <c r="E1069" s="346">
        <f t="shared" si="112"/>
        <v>23060600640</v>
      </c>
      <c r="F1069" s="81">
        <f t="shared" si="111"/>
        <v>37436.04</v>
      </c>
    </row>
    <row r="1070" spans="1:6" ht="15" x14ac:dyDescent="0.25">
      <c r="A1070" s="334">
        <f t="shared" si="113"/>
        <v>5</v>
      </c>
      <c r="B1070" s="475">
        <v>36833.46</v>
      </c>
      <c r="C1070" s="450">
        <v>1</v>
      </c>
      <c r="D1070" s="448">
        <v>616000</v>
      </c>
      <c r="E1070" s="346">
        <f t="shared" si="112"/>
        <v>22689411360</v>
      </c>
      <c r="F1070" s="81">
        <f t="shared" si="111"/>
        <v>36833.46</v>
      </c>
    </row>
    <row r="1071" spans="1:6" ht="15" x14ac:dyDescent="0.25">
      <c r="A1071" s="334">
        <f t="shared" si="113"/>
        <v>6</v>
      </c>
      <c r="B1071" s="475">
        <v>190633.27</v>
      </c>
      <c r="C1071" s="450">
        <v>0.2</v>
      </c>
      <c r="D1071" s="448">
        <v>616000</v>
      </c>
      <c r="E1071" s="346">
        <f t="shared" si="112"/>
        <v>23486018864</v>
      </c>
      <c r="F1071" s="81">
        <f t="shared" si="111"/>
        <v>38126.654000000002</v>
      </c>
    </row>
    <row r="1072" spans="1:6" ht="15" x14ac:dyDescent="0.25">
      <c r="A1072" s="334">
        <f t="shared" si="113"/>
        <v>7</v>
      </c>
      <c r="B1072" s="475">
        <v>59035.7</v>
      </c>
      <c r="C1072" s="450">
        <v>0.6</v>
      </c>
      <c r="D1072" s="448">
        <v>616000</v>
      </c>
      <c r="E1072" s="346">
        <f t="shared" si="112"/>
        <v>21819594720</v>
      </c>
      <c r="F1072" s="81">
        <f t="shared" si="111"/>
        <v>35421.42</v>
      </c>
    </row>
    <row r="1073" spans="1:6" ht="15" x14ac:dyDescent="0.25">
      <c r="A1073" s="334">
        <f t="shared" si="113"/>
        <v>8</v>
      </c>
      <c r="B1073" s="475">
        <v>34315.51</v>
      </c>
      <c r="C1073" s="450">
        <v>1</v>
      </c>
      <c r="D1073" s="449">
        <v>616000</v>
      </c>
      <c r="E1073" s="346">
        <f t="shared" si="112"/>
        <v>21138354160</v>
      </c>
      <c r="F1073" s="81">
        <f t="shared" si="111"/>
        <v>34315.51</v>
      </c>
    </row>
    <row r="1074" spans="1:6" ht="15" x14ac:dyDescent="0.25">
      <c r="A1074" s="334">
        <f t="shared" si="113"/>
        <v>9</v>
      </c>
      <c r="B1074" s="475">
        <v>32982.92</v>
      </c>
      <c r="C1074" s="450">
        <v>1</v>
      </c>
      <c r="D1074" s="448">
        <v>616000</v>
      </c>
      <c r="E1074" s="346">
        <f t="shared" si="112"/>
        <v>20317478720</v>
      </c>
      <c r="F1074" s="81">
        <f t="shared" si="111"/>
        <v>32982.92</v>
      </c>
    </row>
    <row r="1075" spans="1:6" ht="15" x14ac:dyDescent="0.25">
      <c r="A1075" s="334">
        <f t="shared" si="113"/>
        <v>10</v>
      </c>
      <c r="B1075" s="475">
        <v>27309.21</v>
      </c>
      <c r="C1075" s="450">
        <v>1</v>
      </c>
      <c r="D1075" s="448">
        <v>616000</v>
      </c>
      <c r="E1075" s="346">
        <f t="shared" si="112"/>
        <v>16822473360</v>
      </c>
      <c r="F1075" s="81">
        <f t="shared" si="111"/>
        <v>27309.21</v>
      </c>
    </row>
    <row r="1076" spans="1:6" ht="15" x14ac:dyDescent="0.25">
      <c r="A1076" s="334">
        <f t="shared" si="113"/>
        <v>11</v>
      </c>
      <c r="B1076" s="475">
        <v>53735.8</v>
      </c>
      <c r="C1076" s="450">
        <v>0.5</v>
      </c>
      <c r="D1076" s="448">
        <v>616000</v>
      </c>
      <c r="E1076" s="345">
        <f t="shared" si="112"/>
        <v>16550626400</v>
      </c>
      <c r="F1076" s="81">
        <f t="shared" si="111"/>
        <v>26867.9</v>
      </c>
    </row>
    <row r="1077" spans="1:6" ht="15" x14ac:dyDescent="0.25">
      <c r="A1077" s="334">
        <f t="shared" si="113"/>
        <v>12</v>
      </c>
      <c r="B1077" s="475">
        <v>26641.21</v>
      </c>
      <c r="C1077" s="450">
        <v>1</v>
      </c>
      <c r="D1077" s="448">
        <v>616000</v>
      </c>
      <c r="E1077" s="345">
        <f t="shared" si="112"/>
        <v>16410985360</v>
      </c>
      <c r="F1077" s="81">
        <f t="shared" si="111"/>
        <v>26641.21</v>
      </c>
    </row>
    <row r="1078" spans="1:6" ht="15" x14ac:dyDescent="0.25">
      <c r="A1078" s="334">
        <f t="shared" si="113"/>
        <v>13</v>
      </c>
      <c r="B1078" s="475">
        <v>23477.71</v>
      </c>
      <c r="C1078" s="450">
        <v>1</v>
      </c>
      <c r="D1078" s="448">
        <v>616000</v>
      </c>
      <c r="E1078" s="345">
        <f>+B1078*C1078*D1078</f>
        <v>14462269360</v>
      </c>
      <c r="F1078" s="81">
        <f t="shared" si="111"/>
        <v>23477.71</v>
      </c>
    </row>
    <row r="1079" spans="1:6" ht="15" x14ac:dyDescent="0.25">
      <c r="A1079" s="334">
        <f t="shared" si="113"/>
        <v>14</v>
      </c>
      <c r="B1079" s="475">
        <v>23088.25</v>
      </c>
      <c r="C1079" s="450">
        <v>1</v>
      </c>
      <c r="D1079" s="448">
        <v>616000</v>
      </c>
      <c r="E1079" s="345">
        <f>+B1078*C1079*D1079</f>
        <v>14462269360</v>
      </c>
      <c r="F1079" s="81">
        <f>+B1078*C1079</f>
        <v>23477.71</v>
      </c>
    </row>
    <row r="1080" spans="1:6" ht="15" x14ac:dyDescent="0.25">
      <c r="A1080" s="334">
        <f t="shared" si="113"/>
        <v>15</v>
      </c>
      <c r="B1080" s="475">
        <v>23024.36</v>
      </c>
      <c r="C1080" s="450">
        <v>1</v>
      </c>
      <c r="D1080" s="448">
        <v>616000</v>
      </c>
      <c r="E1080" s="345">
        <f t="shared" ref="E1080:E1082" si="114">+B1080*C1080*D1080</f>
        <v>14183005760</v>
      </c>
      <c r="F1080" s="81">
        <f t="shared" ref="F1080:F1169" si="115">+B1080*C1080</f>
        <v>23024.36</v>
      </c>
    </row>
    <row r="1081" spans="1:6" ht="15" x14ac:dyDescent="0.25">
      <c r="A1081" s="334">
        <f t="shared" si="113"/>
        <v>16</v>
      </c>
      <c r="B1081" s="475">
        <v>107749.39</v>
      </c>
      <c r="C1081" s="450">
        <v>0.2</v>
      </c>
      <c r="D1081" s="448">
        <v>616000</v>
      </c>
      <c r="E1081" s="345">
        <f t="shared" si="114"/>
        <v>13274724848</v>
      </c>
      <c r="F1081" s="81">
        <f t="shared" si="115"/>
        <v>21549.878000000001</v>
      </c>
    </row>
    <row r="1082" spans="1:6" ht="15" x14ac:dyDescent="0.25">
      <c r="A1082" s="334">
        <f t="shared" si="113"/>
        <v>17</v>
      </c>
      <c r="B1082" s="475">
        <v>21382.240000000002</v>
      </c>
      <c r="C1082" s="450">
        <v>1</v>
      </c>
      <c r="D1082" s="448">
        <v>616000</v>
      </c>
      <c r="E1082" s="345">
        <f t="shared" si="114"/>
        <v>13171459840.000002</v>
      </c>
      <c r="F1082" s="81">
        <f t="shared" si="115"/>
        <v>21382.240000000002</v>
      </c>
    </row>
    <row r="1083" spans="1:6" ht="15" x14ac:dyDescent="0.25">
      <c r="A1083" s="334">
        <f t="shared" si="113"/>
        <v>18</v>
      </c>
      <c r="B1083" s="475">
        <v>34800.839999999997</v>
      </c>
      <c r="C1083" s="450">
        <v>0.6</v>
      </c>
      <c r="D1083" s="448">
        <v>616000</v>
      </c>
      <c r="E1083" s="345">
        <f>+B1083*C1083*D1083</f>
        <v>12862390463.999998</v>
      </c>
      <c r="F1083" s="81">
        <f t="shared" si="115"/>
        <v>20880.503999999997</v>
      </c>
    </row>
    <row r="1084" spans="1:6" ht="15" x14ac:dyDescent="0.25">
      <c r="A1084" s="334">
        <f t="shared" si="113"/>
        <v>19</v>
      </c>
      <c r="B1084" s="475">
        <v>19477.88</v>
      </c>
      <c r="C1084" s="450">
        <v>1</v>
      </c>
      <c r="D1084" s="448">
        <v>616000</v>
      </c>
      <c r="E1084" s="345">
        <f t="shared" ref="E1084:E1169" si="116">+B1084*C1084*D1084</f>
        <v>11998374080</v>
      </c>
      <c r="F1084" s="81">
        <f t="shared" si="115"/>
        <v>19477.88</v>
      </c>
    </row>
    <row r="1085" spans="1:6" ht="15" x14ac:dyDescent="0.25">
      <c r="A1085" s="334">
        <f t="shared" si="113"/>
        <v>20</v>
      </c>
      <c r="B1085" s="475">
        <v>18001.27</v>
      </c>
      <c r="C1085" s="450">
        <v>1</v>
      </c>
      <c r="D1085" s="448">
        <v>616000</v>
      </c>
      <c r="E1085" s="345">
        <f t="shared" si="116"/>
        <v>11088782320</v>
      </c>
      <c r="F1085" s="81">
        <f t="shared" si="115"/>
        <v>18001.27</v>
      </c>
    </row>
    <row r="1086" spans="1:6" ht="15" x14ac:dyDescent="0.25">
      <c r="A1086" s="334">
        <f t="shared" si="113"/>
        <v>21</v>
      </c>
      <c r="B1086" s="475">
        <v>25610.74</v>
      </c>
      <c r="C1086" s="450">
        <v>0.6</v>
      </c>
      <c r="D1086" s="448">
        <v>616000</v>
      </c>
      <c r="E1086" s="345">
        <f t="shared" si="116"/>
        <v>9465729504</v>
      </c>
      <c r="F1086" s="81">
        <f t="shared" si="115"/>
        <v>15366.444</v>
      </c>
    </row>
    <row r="1087" spans="1:6" ht="15" x14ac:dyDescent="0.25">
      <c r="A1087" s="334">
        <f t="shared" si="113"/>
        <v>22</v>
      </c>
      <c r="B1087" s="475">
        <v>15304.44</v>
      </c>
      <c r="C1087" s="450">
        <v>1</v>
      </c>
      <c r="D1087" s="448">
        <v>616000</v>
      </c>
      <c r="E1087" s="345">
        <f t="shared" si="116"/>
        <v>9427535040</v>
      </c>
      <c r="F1087" s="81">
        <f t="shared" si="115"/>
        <v>15304.44</v>
      </c>
    </row>
    <row r="1088" spans="1:6" ht="15" x14ac:dyDescent="0.25">
      <c r="A1088" s="334">
        <f t="shared" si="113"/>
        <v>23</v>
      </c>
      <c r="B1088" s="475">
        <v>14943.53</v>
      </c>
      <c r="C1088" s="450">
        <v>1</v>
      </c>
      <c r="D1088" s="448">
        <v>616000</v>
      </c>
      <c r="E1088" s="345">
        <f t="shared" si="116"/>
        <v>9205214480</v>
      </c>
      <c r="F1088" s="81">
        <f t="shared" si="115"/>
        <v>14943.53</v>
      </c>
    </row>
    <row r="1089" spans="1:6" ht="15" x14ac:dyDescent="0.25">
      <c r="A1089" s="334">
        <f t="shared" si="113"/>
        <v>24</v>
      </c>
      <c r="B1089" s="475">
        <v>14860.83</v>
      </c>
      <c r="C1089" s="450">
        <v>1</v>
      </c>
      <c r="D1089" s="448">
        <v>616000</v>
      </c>
      <c r="E1089" s="345">
        <f t="shared" si="116"/>
        <v>9154271280</v>
      </c>
      <c r="F1089" s="81">
        <f t="shared" si="115"/>
        <v>14860.83</v>
      </c>
    </row>
    <row r="1090" spans="1:6" ht="15" x14ac:dyDescent="0.25">
      <c r="A1090" s="334">
        <f t="shared" si="113"/>
        <v>25</v>
      </c>
      <c r="B1090" s="475">
        <v>14407.77</v>
      </c>
      <c r="C1090" s="450">
        <v>1</v>
      </c>
      <c r="D1090" s="448">
        <v>616000</v>
      </c>
      <c r="E1090" s="345">
        <f t="shared" si="116"/>
        <v>8875186320</v>
      </c>
      <c r="F1090" s="81">
        <f t="shared" si="115"/>
        <v>14407.77</v>
      </c>
    </row>
    <row r="1091" spans="1:6" ht="15" x14ac:dyDescent="0.25">
      <c r="A1091" s="334">
        <f t="shared" si="113"/>
        <v>26</v>
      </c>
      <c r="B1091" s="475">
        <v>12136.81</v>
      </c>
      <c r="C1091" s="450">
        <v>1</v>
      </c>
      <c r="D1091" s="448">
        <v>616000</v>
      </c>
      <c r="E1091" s="345">
        <f t="shared" si="116"/>
        <v>7476274960</v>
      </c>
      <c r="F1091" s="81">
        <f t="shared" si="115"/>
        <v>12136.81</v>
      </c>
    </row>
    <row r="1092" spans="1:6" ht="15" x14ac:dyDescent="0.25">
      <c r="A1092" s="334">
        <f t="shared" si="113"/>
        <v>27</v>
      </c>
      <c r="B1092" s="475">
        <v>13261.4</v>
      </c>
      <c r="C1092" s="450">
        <v>1</v>
      </c>
      <c r="D1092" s="448">
        <v>616000</v>
      </c>
      <c r="E1092" s="345">
        <f t="shared" si="116"/>
        <v>8169022400</v>
      </c>
      <c r="F1092" s="81">
        <f t="shared" si="115"/>
        <v>13261.4</v>
      </c>
    </row>
    <row r="1093" spans="1:6" ht="15" x14ac:dyDescent="0.25">
      <c r="A1093" s="334">
        <f t="shared" si="113"/>
        <v>28</v>
      </c>
      <c r="B1093" s="475">
        <v>12609.12</v>
      </c>
      <c r="C1093" s="450">
        <v>1</v>
      </c>
      <c r="D1093" s="448">
        <v>616000</v>
      </c>
      <c r="E1093" s="345">
        <f t="shared" si="116"/>
        <v>7767217920.000001</v>
      </c>
      <c r="F1093" s="81">
        <f t="shared" si="115"/>
        <v>12609.12</v>
      </c>
    </row>
    <row r="1094" spans="1:6" ht="15" x14ac:dyDescent="0.25">
      <c r="A1094" s="334">
        <f t="shared" si="113"/>
        <v>29</v>
      </c>
      <c r="B1094" s="475">
        <v>12276.39</v>
      </c>
      <c r="C1094" s="450">
        <v>1</v>
      </c>
      <c r="D1094" s="448">
        <v>616000</v>
      </c>
      <c r="E1094" s="345">
        <f t="shared" si="116"/>
        <v>7562256240</v>
      </c>
      <c r="F1094" s="81">
        <f t="shared" si="115"/>
        <v>12276.39</v>
      </c>
    </row>
    <row r="1095" spans="1:6" ht="15" x14ac:dyDescent="0.25">
      <c r="A1095" s="334">
        <f t="shared" si="113"/>
        <v>30</v>
      </c>
      <c r="B1095" s="475">
        <v>111176.29</v>
      </c>
      <c r="C1095" s="450">
        <v>1</v>
      </c>
      <c r="D1095" s="448">
        <v>616000</v>
      </c>
      <c r="E1095" s="345">
        <f t="shared" si="116"/>
        <v>68484594639.999992</v>
      </c>
      <c r="F1095" s="81">
        <f t="shared" si="115"/>
        <v>111176.29</v>
      </c>
    </row>
    <row r="1096" spans="1:6" ht="15" x14ac:dyDescent="0.25">
      <c r="A1096" s="334">
        <f t="shared" si="113"/>
        <v>31</v>
      </c>
      <c r="B1096" s="475">
        <v>12317.84</v>
      </c>
      <c r="C1096" s="450">
        <v>0.9</v>
      </c>
      <c r="D1096" s="448">
        <v>616000</v>
      </c>
      <c r="E1096" s="345">
        <f t="shared" si="116"/>
        <v>6829010496</v>
      </c>
      <c r="F1096" s="81">
        <f t="shared" si="115"/>
        <v>11086.056</v>
      </c>
    </row>
    <row r="1097" spans="1:6" ht="15" x14ac:dyDescent="0.25">
      <c r="A1097" s="334">
        <f t="shared" si="113"/>
        <v>32</v>
      </c>
      <c r="B1097" s="475">
        <v>11046.41</v>
      </c>
      <c r="C1097" s="450">
        <v>1</v>
      </c>
      <c r="D1097" s="448">
        <v>616000</v>
      </c>
      <c r="E1097" s="345">
        <f t="shared" si="116"/>
        <v>6804588560</v>
      </c>
      <c r="F1097" s="81">
        <f t="shared" si="115"/>
        <v>11046.41</v>
      </c>
    </row>
    <row r="1098" spans="1:6" ht="15" x14ac:dyDescent="0.25">
      <c r="A1098" s="334">
        <f t="shared" si="113"/>
        <v>33</v>
      </c>
      <c r="B1098" s="475">
        <v>55135.03</v>
      </c>
      <c r="C1098" s="450">
        <v>0.2</v>
      </c>
      <c r="D1098" s="448">
        <v>616000</v>
      </c>
      <c r="E1098" s="345">
        <f t="shared" si="116"/>
        <v>6792635696.000001</v>
      </c>
      <c r="F1098" s="81">
        <f t="shared" si="115"/>
        <v>11027.006000000001</v>
      </c>
    </row>
    <row r="1099" spans="1:6" ht="15" x14ac:dyDescent="0.25">
      <c r="A1099" s="334">
        <f t="shared" si="113"/>
        <v>34</v>
      </c>
      <c r="B1099" s="475">
        <v>18247.29</v>
      </c>
      <c r="C1099" s="450">
        <v>0.6</v>
      </c>
      <c r="D1099" s="448">
        <v>616000</v>
      </c>
      <c r="E1099" s="345">
        <f t="shared" si="116"/>
        <v>6744198384</v>
      </c>
      <c r="F1099" s="81">
        <f t="shared" si="115"/>
        <v>10948.374</v>
      </c>
    </row>
    <row r="1100" spans="1:6" ht="15" x14ac:dyDescent="0.25">
      <c r="A1100" s="334">
        <f t="shared" si="113"/>
        <v>35</v>
      </c>
      <c r="B1100" s="475">
        <v>17852.3</v>
      </c>
      <c r="C1100" s="450">
        <v>0.6</v>
      </c>
      <c r="D1100" s="448">
        <v>616001</v>
      </c>
      <c r="E1100" s="345">
        <f t="shared" si="116"/>
        <v>6598220791.3799992</v>
      </c>
      <c r="F1100" s="81">
        <f t="shared" si="115"/>
        <v>10711.38</v>
      </c>
    </row>
    <row r="1101" spans="1:6" ht="15" x14ac:dyDescent="0.25">
      <c r="A1101" s="334">
        <f t="shared" si="113"/>
        <v>36</v>
      </c>
      <c r="B1101" s="475">
        <v>10647.83</v>
      </c>
      <c r="C1101" s="450">
        <v>1</v>
      </c>
      <c r="D1101" s="448">
        <v>616002</v>
      </c>
      <c r="E1101" s="345">
        <f t="shared" si="116"/>
        <v>6559084575.6599998</v>
      </c>
      <c r="F1101" s="81">
        <f t="shared" si="115"/>
        <v>10647.83</v>
      </c>
    </row>
    <row r="1102" spans="1:6" ht="15" x14ac:dyDescent="0.25">
      <c r="A1102" s="334">
        <f t="shared" si="113"/>
        <v>37</v>
      </c>
      <c r="B1102" s="475">
        <v>10466.280000000001</v>
      </c>
      <c r="C1102" s="450">
        <v>1</v>
      </c>
      <c r="D1102" s="448">
        <v>616003</v>
      </c>
      <c r="E1102" s="345">
        <f t="shared" si="116"/>
        <v>6447259878.8400002</v>
      </c>
      <c r="F1102" s="81">
        <f t="shared" si="115"/>
        <v>10466.280000000001</v>
      </c>
    </row>
    <row r="1103" spans="1:6" ht="15" x14ac:dyDescent="0.25">
      <c r="A1103" s="334">
        <f t="shared" si="113"/>
        <v>38</v>
      </c>
      <c r="B1103" s="475">
        <v>10224.58</v>
      </c>
      <c r="C1103" s="450">
        <v>1</v>
      </c>
      <c r="D1103" s="448">
        <v>616003</v>
      </c>
      <c r="E1103" s="345">
        <f t="shared" si="116"/>
        <v>6298371953.7399998</v>
      </c>
      <c r="F1103" s="81">
        <f t="shared" si="115"/>
        <v>10224.58</v>
      </c>
    </row>
    <row r="1104" spans="1:6" ht="15" x14ac:dyDescent="0.25">
      <c r="A1104" s="334">
        <f t="shared" si="113"/>
        <v>39</v>
      </c>
      <c r="B1104" s="475">
        <v>12331.86</v>
      </c>
      <c r="C1104" s="450">
        <v>0.75</v>
      </c>
      <c r="D1104" s="448">
        <v>616003</v>
      </c>
      <c r="E1104" s="345">
        <f t="shared" si="116"/>
        <v>5697347066.6850004</v>
      </c>
      <c r="F1104" s="81">
        <f t="shared" si="115"/>
        <v>9248.8950000000004</v>
      </c>
    </row>
    <row r="1105" spans="1:6" ht="15" x14ac:dyDescent="0.25">
      <c r="A1105" s="334">
        <f t="shared" si="113"/>
        <v>40</v>
      </c>
      <c r="B1105" s="475">
        <v>8405.1299999999992</v>
      </c>
      <c r="C1105" s="450">
        <v>1</v>
      </c>
      <c r="D1105" s="448">
        <v>616003</v>
      </c>
      <c r="E1105" s="345">
        <f t="shared" si="116"/>
        <v>5177585295.3899994</v>
      </c>
      <c r="F1105" s="81">
        <f t="shared" si="115"/>
        <v>8405.1299999999992</v>
      </c>
    </row>
    <row r="1106" spans="1:6" ht="15" x14ac:dyDescent="0.25">
      <c r="A1106" s="334">
        <f t="shared" si="113"/>
        <v>41</v>
      </c>
      <c r="B1106" s="475">
        <v>6840.47</v>
      </c>
      <c r="C1106" s="450">
        <v>1</v>
      </c>
      <c r="D1106" s="448">
        <v>616003</v>
      </c>
      <c r="E1106" s="345">
        <f t="shared" si="116"/>
        <v>4213750041.4100003</v>
      </c>
      <c r="F1106" s="81">
        <f t="shared" si="115"/>
        <v>6840.47</v>
      </c>
    </row>
    <row r="1107" spans="1:6" ht="15" x14ac:dyDescent="0.25">
      <c r="A1107" s="334">
        <f t="shared" si="113"/>
        <v>42</v>
      </c>
      <c r="B1107" s="475">
        <v>7062.39</v>
      </c>
      <c r="C1107" s="450">
        <v>1</v>
      </c>
      <c r="D1107" s="448">
        <v>616003</v>
      </c>
      <c r="E1107" s="345">
        <f t="shared" si="116"/>
        <v>4350453427.1700001</v>
      </c>
      <c r="F1107" s="81">
        <f t="shared" si="115"/>
        <v>7062.39</v>
      </c>
    </row>
    <row r="1108" spans="1:6" ht="15" x14ac:dyDescent="0.25">
      <c r="A1108" s="334">
        <f t="shared" si="113"/>
        <v>43</v>
      </c>
      <c r="B1108" s="475">
        <v>16031.63</v>
      </c>
      <c r="C1108" s="450">
        <v>0.5</v>
      </c>
      <c r="D1108" s="448">
        <v>616003</v>
      </c>
      <c r="E1108" s="345">
        <f t="shared" si="116"/>
        <v>4937766087.4449997</v>
      </c>
      <c r="F1108" s="81">
        <f t="shared" si="115"/>
        <v>8015.8149999999996</v>
      </c>
    </row>
    <row r="1109" spans="1:6" ht="15" x14ac:dyDescent="0.25">
      <c r="A1109" s="334">
        <f t="shared" si="113"/>
        <v>44</v>
      </c>
      <c r="B1109" s="475">
        <v>8813.51</v>
      </c>
      <c r="C1109" s="450">
        <v>0.8</v>
      </c>
      <c r="D1109" s="448">
        <v>616003</v>
      </c>
      <c r="E1109" s="345">
        <f t="shared" si="116"/>
        <v>4343318880.4240007</v>
      </c>
      <c r="F1109" s="81">
        <f t="shared" si="115"/>
        <v>7050.8080000000009</v>
      </c>
    </row>
    <row r="1110" spans="1:6" ht="15" x14ac:dyDescent="0.25">
      <c r="A1110" s="334">
        <f t="shared" si="113"/>
        <v>45</v>
      </c>
      <c r="B1110" s="475">
        <v>6962.35</v>
      </c>
      <c r="C1110" s="450">
        <v>1</v>
      </c>
      <c r="D1110" s="448">
        <v>616003</v>
      </c>
      <c r="E1110" s="345">
        <f t="shared" si="116"/>
        <v>4288828487.0500002</v>
      </c>
      <c r="F1110" s="81">
        <f t="shared" si="115"/>
        <v>6962.35</v>
      </c>
    </row>
    <row r="1111" spans="1:6" ht="15" x14ac:dyDescent="0.25">
      <c r="A1111" s="334">
        <f t="shared" si="113"/>
        <v>46</v>
      </c>
      <c r="B1111" s="475">
        <v>6811.79</v>
      </c>
      <c r="C1111" s="450">
        <v>1</v>
      </c>
      <c r="D1111" s="448">
        <v>616003</v>
      </c>
      <c r="E1111" s="345">
        <f t="shared" si="116"/>
        <v>4196083075.3699999</v>
      </c>
      <c r="F1111" s="81">
        <f t="shared" si="115"/>
        <v>6811.79</v>
      </c>
    </row>
    <row r="1112" spans="1:6" ht="15" x14ac:dyDescent="0.25">
      <c r="A1112" s="334">
        <f t="shared" si="113"/>
        <v>47</v>
      </c>
      <c r="B1112" s="475">
        <v>10469.52</v>
      </c>
      <c r="C1112" s="450">
        <v>0.2</v>
      </c>
      <c r="D1112" s="448">
        <v>616003</v>
      </c>
      <c r="E1112" s="345">
        <f t="shared" si="116"/>
        <v>1289851145.7119999</v>
      </c>
      <c r="F1112" s="81">
        <f t="shared" si="115"/>
        <v>2093.904</v>
      </c>
    </row>
    <row r="1113" spans="1:6" ht="15" x14ac:dyDescent="0.25">
      <c r="A1113" s="334">
        <f t="shared" si="113"/>
        <v>48</v>
      </c>
      <c r="B1113" s="475">
        <v>6625.02</v>
      </c>
      <c r="C1113" s="450">
        <v>0.9304</v>
      </c>
      <c r="D1113" s="448">
        <v>616003</v>
      </c>
      <c r="E1113" s="345">
        <f t="shared" si="116"/>
        <v>3796992354.2838244</v>
      </c>
      <c r="F1113" s="81">
        <f t="shared" si="115"/>
        <v>6163.9186080000009</v>
      </c>
    </row>
    <row r="1114" spans="1:6" ht="15" x14ac:dyDescent="0.25">
      <c r="A1114" s="334">
        <f t="shared" si="113"/>
        <v>49</v>
      </c>
      <c r="B1114" s="475">
        <v>9868.34</v>
      </c>
      <c r="C1114" s="450">
        <v>0.6</v>
      </c>
      <c r="D1114" s="448">
        <v>616003</v>
      </c>
      <c r="E1114" s="345">
        <f t="shared" si="116"/>
        <v>3647356227.0120001</v>
      </c>
      <c r="F1114" s="81">
        <f t="shared" si="115"/>
        <v>5921.0039999999999</v>
      </c>
    </row>
    <row r="1115" spans="1:6" ht="15" x14ac:dyDescent="0.25">
      <c r="A1115" s="334">
        <f t="shared" si="113"/>
        <v>50</v>
      </c>
      <c r="B1115" s="475">
        <v>5720.24</v>
      </c>
      <c r="C1115" s="450">
        <v>1</v>
      </c>
      <c r="D1115" s="448">
        <v>616003</v>
      </c>
      <c r="E1115" s="345">
        <f t="shared" si="116"/>
        <v>3523685000.7199998</v>
      </c>
      <c r="F1115" s="81">
        <f t="shared" si="115"/>
        <v>5720.24</v>
      </c>
    </row>
    <row r="1116" spans="1:6" ht="15" x14ac:dyDescent="0.25">
      <c r="A1116" s="334">
        <f t="shared" si="113"/>
        <v>51</v>
      </c>
      <c r="B1116" s="475">
        <v>7228.1</v>
      </c>
      <c r="C1116" s="450">
        <v>0.8</v>
      </c>
      <c r="D1116" s="448">
        <v>616003</v>
      </c>
      <c r="E1116" s="345">
        <f t="shared" si="116"/>
        <v>3562025027.4400001</v>
      </c>
      <c r="F1116" s="81">
        <f t="shared" si="115"/>
        <v>5782.4800000000005</v>
      </c>
    </row>
    <row r="1117" spans="1:6" ht="15" x14ac:dyDescent="0.25">
      <c r="A1117" s="334">
        <f t="shared" si="113"/>
        <v>52</v>
      </c>
      <c r="B1117" s="475">
        <v>11527.82</v>
      </c>
      <c r="C1117" s="450">
        <v>0.5</v>
      </c>
      <c r="D1117" s="448">
        <v>616003</v>
      </c>
      <c r="E1117" s="345">
        <f t="shared" si="116"/>
        <v>3550585851.73</v>
      </c>
      <c r="F1117" s="81">
        <f t="shared" si="115"/>
        <v>5763.91</v>
      </c>
    </row>
    <row r="1118" spans="1:6" ht="15" x14ac:dyDescent="0.25">
      <c r="A1118" s="334">
        <f t="shared" si="113"/>
        <v>53</v>
      </c>
      <c r="B1118" s="475">
        <v>5758.11</v>
      </c>
      <c r="C1118" s="450">
        <v>1</v>
      </c>
      <c r="D1118" s="448">
        <v>616003</v>
      </c>
      <c r="E1118" s="345">
        <f t="shared" si="116"/>
        <v>3547013034.3299999</v>
      </c>
      <c r="F1118" s="81">
        <f t="shared" si="115"/>
        <v>5758.11</v>
      </c>
    </row>
    <row r="1119" spans="1:6" ht="15" x14ac:dyDescent="0.25">
      <c r="A1119" s="334">
        <f t="shared" si="113"/>
        <v>54</v>
      </c>
      <c r="B1119" s="475">
        <v>5482.17</v>
      </c>
      <c r="C1119" s="450">
        <v>1</v>
      </c>
      <c r="D1119" s="448">
        <v>616003</v>
      </c>
      <c r="E1119" s="345">
        <f t="shared" si="116"/>
        <v>3377033166.5100002</v>
      </c>
      <c r="F1119" s="81">
        <f t="shared" si="115"/>
        <v>5482.17</v>
      </c>
    </row>
    <row r="1120" spans="1:6" ht="15" x14ac:dyDescent="0.25">
      <c r="A1120" s="334">
        <f t="shared" si="113"/>
        <v>55</v>
      </c>
      <c r="B1120" s="475">
        <v>5656.86</v>
      </c>
      <c r="C1120" s="450">
        <v>0.9</v>
      </c>
      <c r="D1120" s="448">
        <v>616003</v>
      </c>
      <c r="E1120" s="345">
        <f t="shared" si="116"/>
        <v>3136178457.5219998</v>
      </c>
      <c r="F1120" s="81">
        <f t="shared" si="115"/>
        <v>5091.174</v>
      </c>
    </row>
    <row r="1121" spans="1:6" ht="15" x14ac:dyDescent="0.25">
      <c r="A1121" s="334">
        <f t="shared" si="113"/>
        <v>56</v>
      </c>
      <c r="B1121" s="475">
        <v>5321.16</v>
      </c>
      <c r="C1121" s="450">
        <v>1</v>
      </c>
      <c r="D1121" s="448">
        <v>616003</v>
      </c>
      <c r="E1121" s="345">
        <f t="shared" si="116"/>
        <v>3277850523.48</v>
      </c>
      <c r="F1121" s="81">
        <f t="shared" si="115"/>
        <v>5321.16</v>
      </c>
    </row>
    <row r="1122" spans="1:6" ht="15" x14ac:dyDescent="0.25">
      <c r="A1122" s="334">
        <f t="shared" si="113"/>
        <v>57</v>
      </c>
      <c r="B1122" s="475">
        <v>5319.91</v>
      </c>
      <c r="C1122" s="450">
        <v>1</v>
      </c>
      <c r="D1122" s="448">
        <v>616003</v>
      </c>
      <c r="E1122" s="345">
        <f t="shared" si="116"/>
        <v>3277080519.73</v>
      </c>
      <c r="F1122" s="81">
        <f t="shared" si="115"/>
        <v>5319.91</v>
      </c>
    </row>
    <row r="1123" spans="1:6" ht="15" x14ac:dyDescent="0.25">
      <c r="A1123" s="334">
        <f t="shared" si="113"/>
        <v>58</v>
      </c>
      <c r="B1123" s="475">
        <v>5753.7</v>
      </c>
      <c r="C1123" s="450">
        <v>0.9</v>
      </c>
      <c r="D1123" s="448">
        <v>616003</v>
      </c>
      <c r="E1123" s="345">
        <f t="shared" si="116"/>
        <v>3189866814.9899998</v>
      </c>
      <c r="F1123" s="81">
        <f t="shared" si="115"/>
        <v>5178.33</v>
      </c>
    </row>
    <row r="1124" spans="1:6" ht="15" x14ac:dyDescent="0.25">
      <c r="A1124" s="334">
        <f t="shared" si="113"/>
        <v>59</v>
      </c>
      <c r="B1124" s="475">
        <v>5084.75</v>
      </c>
      <c r="C1124" s="450">
        <v>1</v>
      </c>
      <c r="D1124" s="448">
        <v>616003</v>
      </c>
      <c r="E1124" s="345">
        <f t="shared" si="116"/>
        <v>3132221254.25</v>
      </c>
      <c r="F1124" s="81">
        <f t="shared" si="115"/>
        <v>5084.75</v>
      </c>
    </row>
    <row r="1125" spans="1:6" ht="15" x14ac:dyDescent="0.25">
      <c r="A1125" s="334">
        <f t="shared" si="113"/>
        <v>60</v>
      </c>
      <c r="B1125" s="475">
        <v>5037.32</v>
      </c>
      <c r="C1125" s="450">
        <v>1</v>
      </c>
      <c r="D1125" s="448">
        <v>616003</v>
      </c>
      <c r="E1125" s="345">
        <f t="shared" si="116"/>
        <v>3103004231.96</v>
      </c>
      <c r="F1125" s="81">
        <f t="shared" si="115"/>
        <v>5037.32</v>
      </c>
    </row>
    <row r="1126" spans="1:6" ht="15" x14ac:dyDescent="0.25">
      <c r="A1126" s="334">
        <f t="shared" si="113"/>
        <v>61</v>
      </c>
      <c r="B1126" s="475">
        <v>4964.87</v>
      </c>
      <c r="C1126" s="450">
        <v>1</v>
      </c>
      <c r="D1126" s="448">
        <v>616003</v>
      </c>
      <c r="E1126" s="345">
        <f t="shared" si="116"/>
        <v>3058374814.6100001</v>
      </c>
      <c r="F1126" s="81">
        <f t="shared" si="115"/>
        <v>4964.87</v>
      </c>
    </row>
    <row r="1127" spans="1:6" ht="15" x14ac:dyDescent="0.25">
      <c r="A1127" s="334">
        <f t="shared" si="113"/>
        <v>62</v>
      </c>
      <c r="B1127" s="475">
        <v>4948</v>
      </c>
      <c r="C1127" s="450">
        <v>1</v>
      </c>
      <c r="D1127" s="448">
        <v>616003</v>
      </c>
      <c r="E1127" s="345">
        <f t="shared" si="116"/>
        <v>3047982844</v>
      </c>
      <c r="F1127" s="81">
        <f t="shared" si="115"/>
        <v>4948</v>
      </c>
    </row>
    <row r="1128" spans="1:6" ht="15" x14ac:dyDescent="0.25">
      <c r="A1128" s="334">
        <f t="shared" si="113"/>
        <v>63</v>
      </c>
      <c r="B1128" s="475">
        <v>4904.9799999999996</v>
      </c>
      <c r="C1128" s="450">
        <v>1</v>
      </c>
      <c r="D1128" s="448">
        <v>616003</v>
      </c>
      <c r="E1128" s="345">
        <f t="shared" si="116"/>
        <v>3021482394.9399996</v>
      </c>
      <c r="F1128" s="81">
        <f t="shared" si="115"/>
        <v>4904.9799999999996</v>
      </c>
    </row>
    <row r="1129" spans="1:6" ht="15" x14ac:dyDescent="0.25">
      <c r="A1129" s="334">
        <f t="shared" si="113"/>
        <v>64</v>
      </c>
      <c r="B1129" s="475">
        <v>4845.49</v>
      </c>
      <c r="C1129" s="450">
        <v>1</v>
      </c>
      <c r="D1129" s="448">
        <v>616003</v>
      </c>
      <c r="E1129" s="345">
        <f t="shared" si="116"/>
        <v>2984836376.4699998</v>
      </c>
      <c r="F1129" s="81">
        <f t="shared" si="115"/>
        <v>4845.49</v>
      </c>
    </row>
    <row r="1130" spans="1:6" ht="15" x14ac:dyDescent="0.25">
      <c r="A1130" s="334">
        <f t="shared" si="113"/>
        <v>65</v>
      </c>
      <c r="B1130" s="477">
        <v>9528.7999999999993</v>
      </c>
      <c r="C1130" s="478">
        <v>0.5</v>
      </c>
      <c r="D1130" s="448">
        <v>616003</v>
      </c>
      <c r="E1130" s="345">
        <f t="shared" si="116"/>
        <v>2934884693.1999998</v>
      </c>
      <c r="F1130" s="81">
        <f t="shared" si="115"/>
        <v>4764.3999999999996</v>
      </c>
    </row>
    <row r="1131" spans="1:6" ht="15" x14ac:dyDescent="0.25">
      <c r="A1131" s="334">
        <f t="shared" si="113"/>
        <v>66</v>
      </c>
      <c r="B1131" s="477">
        <v>4727.87</v>
      </c>
      <c r="C1131" s="478">
        <v>1</v>
      </c>
      <c r="D1131" s="448">
        <v>616003</v>
      </c>
      <c r="E1131" s="345">
        <f t="shared" si="116"/>
        <v>2912382103.6100001</v>
      </c>
      <c r="F1131" s="81">
        <f t="shared" si="115"/>
        <v>4727.87</v>
      </c>
    </row>
    <row r="1132" spans="1:6" ht="15" x14ac:dyDescent="0.25">
      <c r="A1132" s="334">
        <f t="shared" ref="A1132:A1169" si="117">+A1131+1</f>
        <v>67</v>
      </c>
      <c r="B1132" s="477">
        <v>5016.38</v>
      </c>
      <c r="C1132" s="478">
        <v>0.9</v>
      </c>
      <c r="D1132" s="448">
        <v>616003</v>
      </c>
      <c r="E1132" s="345">
        <f t="shared" si="116"/>
        <v>2781094616.2260003</v>
      </c>
      <c r="F1132" s="81">
        <f t="shared" si="115"/>
        <v>4514.7420000000002</v>
      </c>
    </row>
    <row r="1133" spans="1:6" ht="15" x14ac:dyDescent="0.25">
      <c r="A1133" s="334">
        <f t="shared" si="117"/>
        <v>68</v>
      </c>
      <c r="B1133" s="477">
        <v>21767.34</v>
      </c>
      <c r="C1133" s="478">
        <v>0.2</v>
      </c>
      <c r="D1133" s="448">
        <v>616003</v>
      </c>
      <c r="E1133" s="345">
        <f t="shared" si="116"/>
        <v>2681749348.4039998</v>
      </c>
      <c r="F1133" s="81">
        <f t="shared" si="115"/>
        <v>4353.4679999999998</v>
      </c>
    </row>
    <row r="1134" spans="1:6" ht="15" x14ac:dyDescent="0.25">
      <c r="A1134" s="334">
        <f t="shared" si="117"/>
        <v>69</v>
      </c>
      <c r="B1134" s="477">
        <v>6979.04</v>
      </c>
      <c r="C1134" s="478">
        <v>0.6</v>
      </c>
      <c r="D1134" s="448">
        <v>616003</v>
      </c>
      <c r="E1134" s="345">
        <f t="shared" si="116"/>
        <v>2579465746.2719998</v>
      </c>
      <c r="F1134" s="81">
        <f t="shared" si="115"/>
        <v>4187.424</v>
      </c>
    </row>
    <row r="1135" spans="1:6" ht="15" x14ac:dyDescent="0.25">
      <c r="A1135" s="334">
        <f t="shared" si="117"/>
        <v>70</v>
      </c>
      <c r="B1135" s="477">
        <v>4174.45</v>
      </c>
      <c r="C1135" s="478">
        <v>1</v>
      </c>
      <c r="D1135" s="448">
        <v>616003</v>
      </c>
      <c r="E1135" s="345">
        <f t="shared" si="116"/>
        <v>2571473723.3499999</v>
      </c>
      <c r="F1135" s="81">
        <f t="shared" si="115"/>
        <v>4174.45</v>
      </c>
    </row>
    <row r="1136" spans="1:6" ht="15" x14ac:dyDescent="0.25">
      <c r="A1136" s="334">
        <f t="shared" si="117"/>
        <v>71</v>
      </c>
      <c r="B1136" s="477">
        <v>4097.34</v>
      </c>
      <c r="C1136" s="478">
        <v>1</v>
      </c>
      <c r="D1136" s="448">
        <v>616003</v>
      </c>
      <c r="E1136" s="345">
        <f t="shared" si="116"/>
        <v>2523973732.02</v>
      </c>
      <c r="F1136" s="81">
        <f t="shared" si="115"/>
        <v>4097.34</v>
      </c>
    </row>
    <row r="1137" spans="1:6" ht="15" x14ac:dyDescent="0.25">
      <c r="A1137" s="334">
        <f t="shared" si="117"/>
        <v>72</v>
      </c>
      <c r="B1137" s="477">
        <v>3983.37</v>
      </c>
      <c r="C1137" s="478">
        <v>1</v>
      </c>
      <c r="D1137" s="448">
        <v>616003</v>
      </c>
      <c r="E1137" s="345">
        <f t="shared" si="116"/>
        <v>2453767870.1100001</v>
      </c>
      <c r="F1137" s="81">
        <f t="shared" si="115"/>
        <v>3983.37</v>
      </c>
    </row>
    <row r="1138" spans="1:6" ht="15" x14ac:dyDescent="0.25">
      <c r="A1138" s="334">
        <f t="shared" si="117"/>
        <v>73</v>
      </c>
      <c r="B1138" s="477">
        <v>3976.26</v>
      </c>
      <c r="C1138" s="478">
        <v>1</v>
      </c>
      <c r="D1138" s="448">
        <v>616003</v>
      </c>
      <c r="E1138" s="345">
        <f t="shared" si="116"/>
        <v>2449388088.7800002</v>
      </c>
      <c r="F1138" s="81">
        <f t="shared" si="115"/>
        <v>3976.26</v>
      </c>
    </row>
    <row r="1139" spans="1:6" ht="15" x14ac:dyDescent="0.25">
      <c r="A1139" s="334">
        <f t="shared" si="117"/>
        <v>74</v>
      </c>
      <c r="B1139" s="477">
        <v>3673.71</v>
      </c>
      <c r="C1139" s="478">
        <v>1</v>
      </c>
      <c r="D1139" s="448">
        <v>616003</v>
      </c>
      <c r="E1139" s="345">
        <f t="shared" si="116"/>
        <v>2263016381.1300001</v>
      </c>
      <c r="F1139" s="81">
        <f t="shared" si="115"/>
        <v>3673.71</v>
      </c>
    </row>
    <row r="1140" spans="1:6" ht="15" x14ac:dyDescent="0.25">
      <c r="A1140" s="334">
        <f t="shared" si="117"/>
        <v>75</v>
      </c>
      <c r="B1140" s="477">
        <v>3695.63</v>
      </c>
      <c r="C1140" s="478">
        <v>1</v>
      </c>
      <c r="D1140" s="448">
        <v>616003</v>
      </c>
      <c r="E1140" s="345">
        <f t="shared" si="116"/>
        <v>2276519166.8899999</v>
      </c>
      <c r="F1140" s="81">
        <f t="shared" si="115"/>
        <v>3695.63</v>
      </c>
    </row>
    <row r="1141" spans="1:6" ht="15" x14ac:dyDescent="0.25">
      <c r="A1141" s="334">
        <f t="shared" si="117"/>
        <v>76</v>
      </c>
      <c r="B1141" s="477">
        <v>3100.11</v>
      </c>
      <c r="C1141" s="478">
        <v>1</v>
      </c>
      <c r="D1141" s="448">
        <v>616003</v>
      </c>
      <c r="E1141" s="345">
        <f t="shared" si="116"/>
        <v>1909677060.3300002</v>
      </c>
      <c r="F1141" s="81">
        <f t="shared" si="115"/>
        <v>3100.11</v>
      </c>
    </row>
    <row r="1142" spans="1:6" ht="15" x14ac:dyDescent="0.25">
      <c r="A1142" s="334">
        <f t="shared" si="117"/>
        <v>77</v>
      </c>
      <c r="B1142" s="477">
        <v>3089.3</v>
      </c>
      <c r="C1142" s="478">
        <v>1</v>
      </c>
      <c r="D1142" s="448">
        <v>616003</v>
      </c>
      <c r="E1142" s="345">
        <f t="shared" si="116"/>
        <v>1903018067.9000001</v>
      </c>
      <c r="F1142" s="81">
        <f t="shared" si="115"/>
        <v>3089.3</v>
      </c>
    </row>
    <row r="1143" spans="1:6" ht="15" x14ac:dyDescent="0.25">
      <c r="A1143" s="334">
        <f t="shared" si="117"/>
        <v>78</v>
      </c>
      <c r="B1143" s="477">
        <v>15194.12</v>
      </c>
      <c r="C1143" s="478">
        <v>0.2</v>
      </c>
      <c r="D1143" s="448">
        <v>616003</v>
      </c>
      <c r="E1143" s="345">
        <f t="shared" si="116"/>
        <v>1871924700.4720004</v>
      </c>
      <c r="F1143" s="81">
        <f t="shared" si="115"/>
        <v>3038.8240000000005</v>
      </c>
    </row>
    <row r="1144" spans="1:6" ht="15" x14ac:dyDescent="0.25">
      <c r="A1144" s="334">
        <f t="shared" si="117"/>
        <v>79</v>
      </c>
      <c r="B1144" s="477">
        <v>3033.63</v>
      </c>
      <c r="C1144" s="478">
        <v>1</v>
      </c>
      <c r="D1144" s="448">
        <v>616003</v>
      </c>
      <c r="E1144" s="345">
        <f t="shared" si="116"/>
        <v>1868725180.8900001</v>
      </c>
      <c r="F1144" s="81">
        <f t="shared" si="115"/>
        <v>3033.63</v>
      </c>
    </row>
    <row r="1145" spans="1:6" ht="15" x14ac:dyDescent="0.25">
      <c r="A1145" s="334">
        <f t="shared" si="117"/>
        <v>80</v>
      </c>
      <c r="B1145" s="477">
        <v>2973.39</v>
      </c>
      <c r="C1145" s="478">
        <v>1</v>
      </c>
      <c r="D1145" s="448">
        <v>616003</v>
      </c>
      <c r="E1145" s="345">
        <f t="shared" si="116"/>
        <v>1831617160.1699998</v>
      </c>
      <c r="F1145" s="81">
        <f t="shared" si="115"/>
        <v>2973.39</v>
      </c>
    </row>
    <row r="1146" spans="1:6" ht="15" x14ac:dyDescent="0.25">
      <c r="A1146" s="334">
        <f t="shared" si="117"/>
        <v>81</v>
      </c>
      <c r="B1146" s="477">
        <v>2904.66</v>
      </c>
      <c r="C1146" s="478">
        <v>1</v>
      </c>
      <c r="D1146" s="448">
        <v>616003</v>
      </c>
      <c r="E1146" s="345">
        <f t="shared" si="116"/>
        <v>1789279273.98</v>
      </c>
      <c r="F1146" s="81">
        <f t="shared" si="115"/>
        <v>2904.66</v>
      </c>
    </row>
    <row r="1147" spans="1:6" ht="15" x14ac:dyDescent="0.25">
      <c r="A1147" s="334">
        <f t="shared" si="117"/>
        <v>82</v>
      </c>
      <c r="B1147" s="477">
        <v>2893.17</v>
      </c>
      <c r="C1147" s="478">
        <v>1</v>
      </c>
      <c r="D1147" s="448">
        <v>616003</v>
      </c>
      <c r="E1147" s="345">
        <f t="shared" si="116"/>
        <v>1782201399.51</v>
      </c>
      <c r="F1147" s="81">
        <f t="shared" si="115"/>
        <v>2893.17</v>
      </c>
    </row>
    <row r="1148" spans="1:6" ht="15" x14ac:dyDescent="0.25">
      <c r="A1148" s="334">
        <f t="shared" si="117"/>
        <v>83</v>
      </c>
      <c r="B1148" s="477">
        <v>2653.96</v>
      </c>
      <c r="C1148" s="478">
        <v>1</v>
      </c>
      <c r="D1148" s="448">
        <v>616003</v>
      </c>
      <c r="E1148" s="345">
        <f t="shared" si="116"/>
        <v>1634847321.8800001</v>
      </c>
      <c r="F1148" s="81">
        <f t="shared" si="115"/>
        <v>2653.96</v>
      </c>
    </row>
    <row r="1149" spans="1:6" ht="15" x14ac:dyDescent="0.25">
      <c r="A1149" s="334">
        <f t="shared" si="117"/>
        <v>84</v>
      </c>
      <c r="B1149" s="477">
        <v>2926.28</v>
      </c>
      <c r="C1149" s="478">
        <v>0.9</v>
      </c>
      <c r="D1149" s="448">
        <v>616003</v>
      </c>
      <c r="E1149" s="345">
        <f t="shared" si="116"/>
        <v>1622337532.9560001</v>
      </c>
      <c r="F1149" s="81">
        <f t="shared" si="115"/>
        <v>2633.652</v>
      </c>
    </row>
    <row r="1150" spans="1:6" ht="15" x14ac:dyDescent="0.25">
      <c r="A1150" s="334">
        <f t="shared" si="117"/>
        <v>85</v>
      </c>
      <c r="B1150" s="477">
        <v>5143.75</v>
      </c>
      <c r="C1150" s="478">
        <v>0.5</v>
      </c>
      <c r="D1150" s="448">
        <v>616003</v>
      </c>
      <c r="E1150" s="345">
        <f t="shared" si="116"/>
        <v>1584282715.625</v>
      </c>
      <c r="F1150" s="81">
        <f t="shared" si="115"/>
        <v>2571.875</v>
      </c>
    </row>
    <row r="1151" spans="1:6" ht="15" x14ac:dyDescent="0.25">
      <c r="A1151" s="334">
        <f t="shared" si="117"/>
        <v>86</v>
      </c>
      <c r="B1151" s="477">
        <v>2337.52</v>
      </c>
      <c r="C1151" s="478">
        <v>1</v>
      </c>
      <c r="D1151" s="448">
        <v>616003</v>
      </c>
      <c r="E1151" s="345">
        <f t="shared" si="116"/>
        <v>1439919332.5599999</v>
      </c>
      <c r="F1151" s="81">
        <f t="shared" si="115"/>
        <v>2337.52</v>
      </c>
    </row>
    <row r="1152" spans="1:6" ht="15" x14ac:dyDescent="0.25">
      <c r="A1152" s="334">
        <f t="shared" si="117"/>
        <v>87</v>
      </c>
      <c r="B1152" s="477">
        <v>4511.5600000000004</v>
      </c>
      <c r="C1152" s="478">
        <v>0.51</v>
      </c>
      <c r="D1152" s="448">
        <v>616003</v>
      </c>
      <c r="E1152" s="345">
        <f t="shared" si="116"/>
        <v>1417358592.2868001</v>
      </c>
      <c r="F1152" s="81">
        <f t="shared" si="115"/>
        <v>2300.8956000000003</v>
      </c>
    </row>
    <row r="1153" spans="1:6" ht="15" x14ac:dyDescent="0.25">
      <c r="A1153" s="334">
        <f t="shared" si="117"/>
        <v>88</v>
      </c>
      <c r="B1153" s="475">
        <v>2293.31</v>
      </c>
      <c r="C1153" s="450">
        <v>1</v>
      </c>
      <c r="D1153" s="448">
        <v>616003</v>
      </c>
      <c r="E1153" s="345">
        <f t="shared" si="116"/>
        <v>1412685839.9300001</v>
      </c>
      <c r="F1153" s="81">
        <f t="shared" si="115"/>
        <v>2293.31</v>
      </c>
    </row>
    <row r="1154" spans="1:6" ht="15" x14ac:dyDescent="0.25">
      <c r="A1154" s="334">
        <f t="shared" si="117"/>
        <v>89</v>
      </c>
      <c r="B1154" s="477">
        <v>2150.87</v>
      </c>
      <c r="C1154" s="478">
        <v>1</v>
      </c>
      <c r="D1154" s="448">
        <v>616003</v>
      </c>
      <c r="E1154" s="345">
        <f t="shared" si="116"/>
        <v>1324942372.6099999</v>
      </c>
      <c r="F1154" s="81">
        <f t="shared" si="115"/>
        <v>2150.87</v>
      </c>
    </row>
    <row r="1155" spans="1:6" ht="15" x14ac:dyDescent="0.25">
      <c r="A1155" s="334">
        <f t="shared" si="117"/>
        <v>90</v>
      </c>
      <c r="B1155" s="477">
        <v>3474.21</v>
      </c>
      <c r="C1155" s="478">
        <v>0.6</v>
      </c>
      <c r="D1155" s="448">
        <v>616003</v>
      </c>
      <c r="E1155" s="345">
        <f t="shared" si="116"/>
        <v>1284074269.5779998</v>
      </c>
      <c r="F1155" s="81">
        <f t="shared" si="115"/>
        <v>2084.5259999999998</v>
      </c>
    </row>
    <row r="1156" spans="1:6" ht="15" x14ac:dyDescent="0.25">
      <c r="A1156" s="334">
        <f t="shared" si="117"/>
        <v>91</v>
      </c>
      <c r="B1156" s="477">
        <v>4834.17</v>
      </c>
      <c r="C1156" s="478">
        <v>0.4</v>
      </c>
      <c r="D1156" s="448">
        <v>616003</v>
      </c>
      <c r="E1156" s="345">
        <f t="shared" si="116"/>
        <v>1191145289.0040002</v>
      </c>
      <c r="F1156" s="81">
        <f t="shared" si="115"/>
        <v>1933.6680000000001</v>
      </c>
    </row>
    <row r="1157" spans="1:6" ht="15" x14ac:dyDescent="0.25">
      <c r="A1157" s="334">
        <f t="shared" si="117"/>
        <v>92</v>
      </c>
      <c r="B1157" s="477">
        <v>9389.68</v>
      </c>
      <c r="C1157" s="478">
        <v>0.2</v>
      </c>
      <c r="D1157" s="448">
        <v>616003</v>
      </c>
      <c r="E1157" s="345">
        <f t="shared" si="116"/>
        <v>1156814209.8080001</v>
      </c>
      <c r="F1157" s="81">
        <f t="shared" si="115"/>
        <v>1877.9360000000001</v>
      </c>
    </row>
    <row r="1158" spans="1:6" ht="15" x14ac:dyDescent="0.25">
      <c r="A1158" s="334">
        <f t="shared" si="117"/>
        <v>93</v>
      </c>
      <c r="B1158" s="477">
        <v>9423.86</v>
      </c>
      <c r="C1158" s="478">
        <v>0.2</v>
      </c>
      <c r="D1158" s="448">
        <v>616003</v>
      </c>
      <c r="E1158" s="345">
        <f t="shared" si="116"/>
        <v>1161025206.316</v>
      </c>
      <c r="F1158" s="81">
        <f t="shared" si="115"/>
        <v>1884.7720000000002</v>
      </c>
    </row>
    <row r="1159" spans="1:6" ht="15" x14ac:dyDescent="0.25">
      <c r="A1159" s="334">
        <f t="shared" si="117"/>
        <v>94</v>
      </c>
      <c r="B1159" s="477">
        <v>3463.86</v>
      </c>
      <c r="C1159" s="478">
        <v>0.5</v>
      </c>
      <c r="D1159" s="448">
        <v>616003</v>
      </c>
      <c r="E1159" s="345">
        <f t="shared" si="116"/>
        <v>1066874075.7900001</v>
      </c>
      <c r="F1159" s="81">
        <f t="shared" si="115"/>
        <v>1731.93</v>
      </c>
    </row>
    <row r="1160" spans="1:6" ht="15" x14ac:dyDescent="0.25">
      <c r="A1160" s="334">
        <f t="shared" si="117"/>
        <v>95</v>
      </c>
      <c r="B1160" s="477">
        <v>6843.83</v>
      </c>
      <c r="C1160" s="478">
        <v>0.25</v>
      </c>
      <c r="D1160" s="448">
        <v>616003</v>
      </c>
      <c r="E1160" s="345">
        <f t="shared" si="116"/>
        <v>1053954952.8724999</v>
      </c>
      <c r="F1160" s="81">
        <f t="shared" si="115"/>
        <v>1710.9575</v>
      </c>
    </row>
    <row r="1161" spans="1:6" ht="15" x14ac:dyDescent="0.25">
      <c r="A1161" s="334">
        <f t="shared" si="117"/>
        <v>96</v>
      </c>
      <c r="B1161" s="477">
        <v>6844.02</v>
      </c>
      <c r="C1161" s="478">
        <v>0.25</v>
      </c>
      <c r="D1161" s="448">
        <v>616003</v>
      </c>
      <c r="E1161" s="345">
        <f t="shared" si="116"/>
        <v>1053984213.0150001</v>
      </c>
      <c r="F1161" s="81">
        <f t="shared" si="115"/>
        <v>1711.0050000000001</v>
      </c>
    </row>
    <row r="1162" spans="1:6" ht="15" x14ac:dyDescent="0.25">
      <c r="A1162" s="334">
        <f t="shared" si="117"/>
        <v>97</v>
      </c>
      <c r="B1162" s="477">
        <v>6596.53</v>
      </c>
      <c r="C1162" s="478">
        <v>0.25</v>
      </c>
      <c r="D1162" s="448">
        <v>616003</v>
      </c>
      <c r="E1162" s="345">
        <f t="shared" si="116"/>
        <v>1015870567.3974999</v>
      </c>
      <c r="F1162" s="81">
        <f t="shared" si="115"/>
        <v>1649.1324999999999</v>
      </c>
    </row>
    <row r="1163" spans="1:6" ht="15" x14ac:dyDescent="0.25">
      <c r="A1163" s="334">
        <f t="shared" si="117"/>
        <v>98</v>
      </c>
      <c r="B1163" s="477">
        <v>6596.54</v>
      </c>
      <c r="C1163" s="478">
        <v>0.25</v>
      </c>
      <c r="D1163" s="448">
        <v>616003</v>
      </c>
      <c r="E1163" s="345">
        <f t="shared" si="116"/>
        <v>1015872107.405</v>
      </c>
      <c r="F1163" s="81">
        <f t="shared" si="115"/>
        <v>1649.135</v>
      </c>
    </row>
    <row r="1164" spans="1:6" ht="15" x14ac:dyDescent="0.25">
      <c r="A1164" s="334">
        <f t="shared" si="117"/>
        <v>99</v>
      </c>
      <c r="B1164" s="477">
        <v>8244.08</v>
      </c>
      <c r="C1164" s="478">
        <v>0.2</v>
      </c>
      <c r="D1164" s="448">
        <v>616003</v>
      </c>
      <c r="E1164" s="345">
        <f t="shared" si="116"/>
        <v>1015675602.4480001</v>
      </c>
      <c r="F1164" s="81">
        <f t="shared" si="115"/>
        <v>1648.816</v>
      </c>
    </row>
    <row r="1165" spans="1:6" ht="15" x14ac:dyDescent="0.25">
      <c r="A1165" s="334">
        <f t="shared" si="117"/>
        <v>100</v>
      </c>
      <c r="B1165" s="477">
        <v>6941.46</v>
      </c>
      <c r="C1165" s="478">
        <v>1</v>
      </c>
      <c r="D1165" s="448">
        <v>616003</v>
      </c>
      <c r="E1165" s="345">
        <f t="shared" si="116"/>
        <v>4275960184.3800001</v>
      </c>
      <c r="F1165" s="81">
        <f t="shared" si="115"/>
        <v>6941.46</v>
      </c>
    </row>
    <row r="1166" spans="1:6" ht="15" x14ac:dyDescent="0.25">
      <c r="A1166" s="334">
        <f t="shared" si="117"/>
        <v>101</v>
      </c>
      <c r="B1166" s="477">
        <v>1530.07</v>
      </c>
      <c r="C1166" s="478">
        <v>1</v>
      </c>
      <c r="D1166" s="448">
        <v>616003</v>
      </c>
      <c r="E1166" s="345">
        <f t="shared" si="116"/>
        <v>942527710.20999992</v>
      </c>
      <c r="F1166" s="81">
        <f t="shared" si="115"/>
        <v>1530.07</v>
      </c>
    </row>
    <row r="1167" spans="1:6" ht="15" x14ac:dyDescent="0.25">
      <c r="A1167" s="334">
        <f t="shared" si="117"/>
        <v>102</v>
      </c>
      <c r="B1167" s="477">
        <v>2398.09</v>
      </c>
      <c r="C1167" s="478">
        <v>0.51</v>
      </c>
      <c r="D1167" s="448">
        <v>616003</v>
      </c>
      <c r="E1167" s="345">
        <f t="shared" si="116"/>
        <v>753387623.47770011</v>
      </c>
      <c r="F1167" s="81">
        <f t="shared" si="115"/>
        <v>1223.0259000000001</v>
      </c>
    </row>
    <row r="1168" spans="1:6" ht="15" x14ac:dyDescent="0.25">
      <c r="A1168" s="334">
        <f t="shared" si="117"/>
        <v>103</v>
      </c>
      <c r="B1168" s="477">
        <v>2377.17</v>
      </c>
      <c r="C1168" s="478">
        <v>0.1</v>
      </c>
      <c r="D1168" s="448">
        <v>616003</v>
      </c>
      <c r="E1168" s="345">
        <f t="shared" si="116"/>
        <v>146434385.15100002</v>
      </c>
      <c r="F1168" s="81">
        <f t="shared" si="115"/>
        <v>237.71700000000001</v>
      </c>
    </row>
    <row r="1169" spans="1:6" ht="15" x14ac:dyDescent="0.25">
      <c r="A1169" s="334">
        <f t="shared" si="117"/>
        <v>104</v>
      </c>
      <c r="B1169" s="477">
        <v>2169.2199999999998</v>
      </c>
      <c r="C1169" s="478">
        <v>0.05</v>
      </c>
      <c r="D1169" s="448">
        <v>616003</v>
      </c>
      <c r="E1169" s="345">
        <f t="shared" si="116"/>
        <v>66812301.383000001</v>
      </c>
      <c r="F1169" s="81">
        <f t="shared" si="115"/>
        <v>108.461</v>
      </c>
    </row>
    <row r="1170" spans="1:6" x14ac:dyDescent="0.2">
      <c r="A1170" s="341" t="s">
        <v>185</v>
      </c>
      <c r="B1170" s="502">
        <f>SUM(B1066:B1169)</f>
        <v>2088055.9900000012</v>
      </c>
      <c r="C1170" s="419"/>
      <c r="D1170" s="335">
        <v>616000</v>
      </c>
      <c r="E1170" s="345">
        <f>+F1170*616000</f>
        <v>904963705743.32837</v>
      </c>
      <c r="F1170" s="417">
        <f>SUM(F1066:F1169)</f>
        <v>1469096.9249080005</v>
      </c>
    </row>
    <row r="1176" spans="1:6" x14ac:dyDescent="0.2">
      <c r="A1176" s="412" t="str">
        <f>+'Capacidad Financiera'!C113</f>
        <v>CONCREARMADO LTDA</v>
      </c>
      <c r="B1176" s="498"/>
      <c r="C1176" s="405"/>
      <c r="D1176" s="443"/>
      <c r="E1176" s="443"/>
      <c r="F1176" s="81"/>
    </row>
    <row r="1177" spans="1:6" x14ac:dyDescent="0.2">
      <c r="A1177" s="331"/>
      <c r="C1177" s="406"/>
      <c r="F1177" s="81"/>
    </row>
    <row r="1178" spans="1:6" x14ac:dyDescent="0.2">
      <c r="A1178" s="332" t="s">
        <v>255</v>
      </c>
      <c r="B1178" s="499" t="s">
        <v>256</v>
      </c>
      <c r="C1178" s="407" t="s">
        <v>257</v>
      </c>
      <c r="D1178" s="332" t="s">
        <v>258</v>
      </c>
      <c r="E1178" s="333" t="s">
        <v>259</v>
      </c>
      <c r="F1178" s="81"/>
    </row>
    <row r="1179" spans="1:6" ht="15" x14ac:dyDescent="0.25">
      <c r="A1179" s="334">
        <v>1</v>
      </c>
      <c r="B1179" s="475">
        <v>4215.54</v>
      </c>
      <c r="C1179" s="450">
        <v>1</v>
      </c>
      <c r="D1179" s="448">
        <v>616000</v>
      </c>
      <c r="E1179" s="346">
        <f>+B1179*C1179*D1179</f>
        <v>2596772640</v>
      </c>
      <c r="F1179" s="81">
        <f t="shared" ref="F1179:F1191" si="118">+B1179*C1179</f>
        <v>4215.54</v>
      </c>
    </row>
    <row r="1180" spans="1:6" ht="15" x14ac:dyDescent="0.25">
      <c r="A1180" s="334">
        <f>+A1179+1</f>
        <v>2</v>
      </c>
      <c r="B1180" s="475">
        <v>5250.26</v>
      </c>
      <c r="C1180" s="450">
        <v>0.1</v>
      </c>
      <c r="D1180" s="448">
        <v>616000</v>
      </c>
      <c r="E1180" s="346">
        <f t="shared" ref="E1180:E1190" si="119">+B1180*C1180*D1180</f>
        <v>323416016.00000006</v>
      </c>
      <c r="F1180" s="81">
        <f t="shared" si="118"/>
        <v>525.02600000000007</v>
      </c>
    </row>
    <row r="1181" spans="1:6" ht="15" x14ac:dyDescent="0.25">
      <c r="A1181" s="334">
        <f t="shared" ref="A1181:A1201" si="120">+A1180+1</f>
        <v>3</v>
      </c>
      <c r="B1181" s="475">
        <v>4634.49</v>
      </c>
      <c r="C1181" s="450">
        <v>1</v>
      </c>
      <c r="D1181" s="448">
        <v>616000</v>
      </c>
      <c r="E1181" s="346">
        <f t="shared" si="119"/>
        <v>2854845840</v>
      </c>
      <c r="F1181" s="81">
        <f t="shared" si="118"/>
        <v>4634.49</v>
      </c>
    </row>
    <row r="1182" spans="1:6" ht="15" x14ac:dyDescent="0.25">
      <c r="A1182" s="334">
        <f t="shared" si="120"/>
        <v>4</v>
      </c>
      <c r="B1182" s="475">
        <v>2789.16</v>
      </c>
      <c r="C1182" s="450">
        <v>0.5</v>
      </c>
      <c r="D1182" s="448">
        <v>616000</v>
      </c>
      <c r="E1182" s="346">
        <f t="shared" si="119"/>
        <v>859061280</v>
      </c>
      <c r="F1182" s="81">
        <f t="shared" si="118"/>
        <v>1394.58</v>
      </c>
    </row>
    <row r="1183" spans="1:6" ht="15" x14ac:dyDescent="0.25">
      <c r="A1183" s="334">
        <f t="shared" si="120"/>
        <v>5</v>
      </c>
      <c r="B1183" s="475">
        <v>3549.61</v>
      </c>
      <c r="C1183" s="450">
        <v>0.5</v>
      </c>
      <c r="D1183" s="448">
        <v>616000</v>
      </c>
      <c r="E1183" s="346">
        <f t="shared" si="119"/>
        <v>1093279880</v>
      </c>
      <c r="F1183" s="81">
        <f t="shared" si="118"/>
        <v>1774.8050000000001</v>
      </c>
    </row>
    <row r="1184" spans="1:6" ht="15" x14ac:dyDescent="0.25">
      <c r="A1184" s="334">
        <f t="shared" si="120"/>
        <v>6</v>
      </c>
      <c r="B1184" s="475">
        <v>20156.689999999999</v>
      </c>
      <c r="C1184" s="450">
        <v>0.125</v>
      </c>
      <c r="D1184" s="448">
        <v>616000</v>
      </c>
      <c r="E1184" s="346">
        <f t="shared" si="119"/>
        <v>1552065130</v>
      </c>
      <c r="F1184" s="81">
        <f t="shared" si="118"/>
        <v>2519.5862499999998</v>
      </c>
    </row>
    <row r="1185" spans="1:6" ht="15" x14ac:dyDescent="0.25">
      <c r="A1185" s="334">
        <f t="shared" si="120"/>
        <v>7</v>
      </c>
      <c r="B1185" s="475">
        <v>9883.92</v>
      </c>
      <c r="C1185" s="450">
        <v>0.5</v>
      </c>
      <c r="D1185" s="448">
        <v>616000</v>
      </c>
      <c r="E1185" s="346">
        <f t="shared" si="119"/>
        <v>3044247360</v>
      </c>
      <c r="F1185" s="81">
        <f t="shared" si="118"/>
        <v>4941.96</v>
      </c>
    </row>
    <row r="1186" spans="1:6" ht="15" x14ac:dyDescent="0.25">
      <c r="A1186" s="334">
        <f t="shared" si="120"/>
        <v>8</v>
      </c>
      <c r="B1186" s="475">
        <v>1127.97</v>
      </c>
      <c r="C1186" s="450">
        <v>1</v>
      </c>
      <c r="D1186" s="449">
        <v>616000</v>
      </c>
      <c r="E1186" s="346">
        <f t="shared" si="119"/>
        <v>694829520</v>
      </c>
      <c r="F1186" s="81">
        <f t="shared" si="118"/>
        <v>1127.97</v>
      </c>
    </row>
    <row r="1187" spans="1:6" ht="15" x14ac:dyDescent="0.25">
      <c r="A1187" s="334">
        <f t="shared" si="120"/>
        <v>9</v>
      </c>
      <c r="B1187" s="475">
        <v>10952.15</v>
      </c>
      <c r="C1187" s="450">
        <v>0.25</v>
      </c>
      <c r="D1187" s="448">
        <v>616000</v>
      </c>
      <c r="E1187" s="346">
        <f t="shared" si="119"/>
        <v>1686631100</v>
      </c>
      <c r="F1187" s="81">
        <f t="shared" si="118"/>
        <v>2738.0374999999999</v>
      </c>
    </row>
    <row r="1188" spans="1:6" ht="15" x14ac:dyDescent="0.25">
      <c r="A1188" s="334">
        <f t="shared" si="120"/>
        <v>10</v>
      </c>
      <c r="B1188" s="475">
        <v>2375.14</v>
      </c>
      <c r="C1188" s="450">
        <v>0.5</v>
      </c>
      <c r="D1188" s="448">
        <v>616000</v>
      </c>
      <c r="E1188" s="346">
        <f t="shared" si="119"/>
        <v>731543120</v>
      </c>
      <c r="F1188" s="81">
        <f t="shared" si="118"/>
        <v>1187.57</v>
      </c>
    </row>
    <row r="1189" spans="1:6" ht="15" x14ac:dyDescent="0.25">
      <c r="A1189" s="334">
        <f t="shared" si="120"/>
        <v>11</v>
      </c>
      <c r="B1189" s="475">
        <v>18669.28</v>
      </c>
      <c r="C1189" s="450">
        <v>0.15</v>
      </c>
      <c r="D1189" s="448">
        <v>616000</v>
      </c>
      <c r="E1189" s="345">
        <f t="shared" si="119"/>
        <v>1725041472</v>
      </c>
      <c r="F1189" s="81">
        <f t="shared" si="118"/>
        <v>2800.3919999999998</v>
      </c>
    </row>
    <row r="1190" spans="1:6" ht="15" x14ac:dyDescent="0.25">
      <c r="A1190" s="334">
        <f t="shared" si="120"/>
        <v>12</v>
      </c>
      <c r="B1190" s="475">
        <v>21305.01</v>
      </c>
      <c r="C1190" s="450">
        <v>0.25</v>
      </c>
      <c r="D1190" s="448">
        <v>616000</v>
      </c>
      <c r="E1190" s="345">
        <f t="shared" si="119"/>
        <v>3280971539.9999995</v>
      </c>
      <c r="F1190" s="81">
        <f t="shared" si="118"/>
        <v>5326.2524999999996</v>
      </c>
    </row>
    <row r="1191" spans="1:6" ht="15" x14ac:dyDescent="0.25">
      <c r="A1191" s="334">
        <f t="shared" si="120"/>
        <v>13</v>
      </c>
      <c r="B1191" s="475">
        <v>22495.82</v>
      </c>
      <c r="C1191" s="450">
        <v>0.5</v>
      </c>
      <c r="D1191" s="448">
        <v>616000</v>
      </c>
      <c r="E1191" s="345">
        <f>+B1191*C1191*D1191</f>
        <v>6928712560</v>
      </c>
      <c r="F1191" s="81">
        <f t="shared" si="118"/>
        <v>11247.91</v>
      </c>
    </row>
    <row r="1192" spans="1:6" ht="15" x14ac:dyDescent="0.25">
      <c r="A1192" s="334">
        <f t="shared" si="120"/>
        <v>14</v>
      </c>
      <c r="B1192" s="475">
        <v>1989.86</v>
      </c>
      <c r="C1192" s="450">
        <v>1</v>
      </c>
      <c r="D1192" s="448">
        <v>616000</v>
      </c>
      <c r="E1192" s="345">
        <f>+B1191*C1192*D1192</f>
        <v>13857425120</v>
      </c>
      <c r="F1192" s="81">
        <f>+B1191*C1192</f>
        <v>22495.82</v>
      </c>
    </row>
    <row r="1193" spans="1:6" ht="15" x14ac:dyDescent="0.25">
      <c r="A1193" s="334">
        <f t="shared" si="120"/>
        <v>15</v>
      </c>
      <c r="B1193" s="475">
        <v>153556.5</v>
      </c>
      <c r="C1193" s="450">
        <v>2.2700000000000001E-2</v>
      </c>
      <c r="D1193" s="448">
        <v>616000</v>
      </c>
      <c r="E1193" s="345">
        <f t="shared" ref="E1193:E1195" si="121">+B1193*C1193*D1193</f>
        <v>2147211250.8000002</v>
      </c>
      <c r="F1193" s="81">
        <f t="shared" ref="F1193:F1201" si="122">+B1193*C1193</f>
        <v>3485.7325500000002</v>
      </c>
    </row>
    <row r="1194" spans="1:6" ht="15" x14ac:dyDescent="0.25">
      <c r="A1194" s="334">
        <f t="shared" si="120"/>
        <v>16</v>
      </c>
      <c r="B1194" s="475">
        <v>26011.81</v>
      </c>
      <c r="C1194" s="450">
        <v>0.3</v>
      </c>
      <c r="D1194" s="448">
        <v>616000</v>
      </c>
      <c r="E1194" s="345">
        <f t="shared" si="121"/>
        <v>4806982488</v>
      </c>
      <c r="F1194" s="81">
        <f t="shared" si="122"/>
        <v>7803.5429999999997</v>
      </c>
    </row>
    <row r="1195" spans="1:6" ht="15" x14ac:dyDescent="0.25">
      <c r="A1195" s="334">
        <f t="shared" si="120"/>
        <v>17</v>
      </c>
      <c r="B1195" s="475">
        <v>7796.72</v>
      </c>
      <c r="C1195" s="450">
        <v>0.5</v>
      </c>
      <c r="D1195" s="448">
        <v>616000</v>
      </c>
      <c r="E1195" s="345">
        <f t="shared" si="121"/>
        <v>2401389760</v>
      </c>
      <c r="F1195" s="81">
        <f t="shared" si="122"/>
        <v>3898.36</v>
      </c>
    </row>
    <row r="1196" spans="1:6" ht="15" x14ac:dyDescent="0.25">
      <c r="A1196" s="334">
        <f t="shared" si="120"/>
        <v>18</v>
      </c>
      <c r="B1196" s="475">
        <v>7611.67</v>
      </c>
      <c r="C1196" s="450">
        <v>0.5</v>
      </c>
      <c r="D1196" s="448">
        <v>616000</v>
      </c>
      <c r="E1196" s="345">
        <f>+B1196*C1196*D1196</f>
        <v>2344394360</v>
      </c>
      <c r="F1196" s="81">
        <f t="shared" si="122"/>
        <v>3805.835</v>
      </c>
    </row>
    <row r="1197" spans="1:6" ht="15" x14ac:dyDescent="0.25">
      <c r="A1197" s="334">
        <f t="shared" si="120"/>
        <v>19</v>
      </c>
      <c r="B1197" s="475">
        <v>4723.4399999999996</v>
      </c>
      <c r="C1197" s="450">
        <v>0.34</v>
      </c>
      <c r="D1197" s="448">
        <v>616000</v>
      </c>
      <c r="E1197" s="345">
        <f t="shared" ref="E1197:E1201" si="123">+B1197*C1197*D1197</f>
        <v>989277273.5999999</v>
      </c>
      <c r="F1197" s="81">
        <f t="shared" si="122"/>
        <v>1605.9695999999999</v>
      </c>
    </row>
    <row r="1198" spans="1:6" ht="15" x14ac:dyDescent="0.25">
      <c r="A1198" s="334">
        <f t="shared" si="120"/>
        <v>20</v>
      </c>
      <c r="B1198" s="475">
        <v>3714.78</v>
      </c>
      <c r="C1198" s="450">
        <v>1</v>
      </c>
      <c r="D1198" s="448">
        <v>616000</v>
      </c>
      <c r="E1198" s="345">
        <f t="shared" si="123"/>
        <v>2288304480</v>
      </c>
      <c r="F1198" s="81">
        <f t="shared" si="122"/>
        <v>3714.78</v>
      </c>
    </row>
    <row r="1199" spans="1:6" ht="15" x14ac:dyDescent="0.25">
      <c r="A1199" s="334">
        <f t="shared" si="120"/>
        <v>21</v>
      </c>
      <c r="B1199" s="475">
        <v>3077.69</v>
      </c>
      <c r="C1199" s="450">
        <v>0.5</v>
      </c>
      <c r="D1199" s="448">
        <v>616000</v>
      </c>
      <c r="E1199" s="345">
        <f t="shared" si="123"/>
        <v>947928520</v>
      </c>
      <c r="F1199" s="81">
        <f t="shared" si="122"/>
        <v>1538.845</v>
      </c>
    </row>
    <row r="1200" spans="1:6" ht="15" x14ac:dyDescent="0.25">
      <c r="A1200" s="334">
        <f t="shared" si="120"/>
        <v>22</v>
      </c>
      <c r="B1200" s="475">
        <v>600.44000000000005</v>
      </c>
      <c r="C1200" s="450">
        <v>0.5</v>
      </c>
      <c r="D1200" s="448">
        <v>616000</v>
      </c>
      <c r="E1200" s="345">
        <f t="shared" si="123"/>
        <v>184935520.00000003</v>
      </c>
      <c r="F1200" s="81">
        <f t="shared" si="122"/>
        <v>300.22000000000003</v>
      </c>
    </row>
    <row r="1201" spans="1:6" ht="15" x14ac:dyDescent="0.25">
      <c r="A1201" s="334">
        <f t="shared" si="120"/>
        <v>23</v>
      </c>
      <c r="B1201" s="475">
        <v>833.26</v>
      </c>
      <c r="C1201" s="450">
        <v>1</v>
      </c>
      <c r="D1201" s="448">
        <v>616000</v>
      </c>
      <c r="E1201" s="345">
        <f t="shared" si="123"/>
        <v>513288160</v>
      </c>
      <c r="F1201" s="81">
        <f t="shared" si="122"/>
        <v>833.26</v>
      </c>
    </row>
    <row r="1202" spans="1:6" x14ac:dyDescent="0.2">
      <c r="A1202" s="341" t="s">
        <v>185</v>
      </c>
      <c r="B1202" s="502">
        <f>SUM(B1179:B1201)</f>
        <v>337321.20999999996</v>
      </c>
      <c r="C1202" s="419"/>
      <c r="D1202" s="335">
        <v>616000</v>
      </c>
      <c r="E1202" s="345">
        <f>+F1202*616000</f>
        <v>57852554390.400002</v>
      </c>
      <c r="F1202" s="417">
        <f>SUM(F1179:F1201)</f>
        <v>93916.484400000001</v>
      </c>
    </row>
    <row r="1203" spans="1:6" x14ac:dyDescent="0.2">
      <c r="E1203" s="307" t="s">
        <v>485</v>
      </c>
    </row>
    <row r="1208" spans="1:6" x14ac:dyDescent="0.2">
      <c r="A1208" s="412" t="str">
        <f>+'Capacidad Financiera'!C91</f>
        <v>ALCA INGENIERIA SAS</v>
      </c>
      <c r="B1208" s="498"/>
      <c r="C1208" s="405"/>
      <c r="D1208" s="443"/>
      <c r="E1208" s="443"/>
      <c r="F1208" s="81"/>
    </row>
    <row r="1209" spans="1:6" x14ac:dyDescent="0.2">
      <c r="A1209" s="331"/>
      <c r="C1209" s="406"/>
      <c r="F1209" s="81"/>
    </row>
    <row r="1210" spans="1:6" x14ac:dyDescent="0.2">
      <c r="A1210" s="332" t="s">
        <v>255</v>
      </c>
      <c r="B1210" s="499" t="s">
        <v>256</v>
      </c>
      <c r="C1210" s="407" t="s">
        <v>257</v>
      </c>
      <c r="D1210" s="332" t="s">
        <v>258</v>
      </c>
      <c r="E1210" s="333" t="s">
        <v>259</v>
      </c>
      <c r="F1210" s="81"/>
    </row>
    <row r="1211" spans="1:6" ht="15" x14ac:dyDescent="0.25">
      <c r="A1211" s="334">
        <v>1</v>
      </c>
      <c r="B1211" s="475">
        <v>5378.32</v>
      </c>
      <c r="C1211" s="450">
        <v>0.5</v>
      </c>
      <c r="D1211" s="448">
        <v>616000</v>
      </c>
      <c r="E1211" s="346">
        <f>+B1211*C1211*D1211</f>
        <v>1656522560</v>
      </c>
      <c r="F1211" s="81">
        <f t="shared" ref="F1211:F1216" si="124">+B1211*C1211</f>
        <v>2689.16</v>
      </c>
    </row>
    <row r="1212" spans="1:6" ht="15" x14ac:dyDescent="0.25">
      <c r="A1212" s="476"/>
      <c r="B1212" s="477">
        <v>2743.66</v>
      </c>
      <c r="C1212" s="478">
        <v>0.3</v>
      </c>
      <c r="D1212" s="448">
        <v>616000</v>
      </c>
      <c r="E1212" s="346">
        <f>+B1212*C1212*D1212</f>
        <v>507028368</v>
      </c>
      <c r="F1212" s="81">
        <f t="shared" si="124"/>
        <v>823.09799999999996</v>
      </c>
    </row>
    <row r="1213" spans="1:6" ht="15" x14ac:dyDescent="0.25">
      <c r="A1213" s="334">
        <f>+A1211+1</f>
        <v>2</v>
      </c>
      <c r="B1213" s="475">
        <v>1418.41</v>
      </c>
      <c r="C1213" s="450">
        <v>0.5</v>
      </c>
      <c r="D1213" s="448">
        <v>616000</v>
      </c>
      <c r="E1213" s="346">
        <f t="shared" ref="E1213:E1216" si="125">+B1213*C1213*D1213</f>
        <v>436870280</v>
      </c>
      <c r="F1213" s="81">
        <f t="shared" si="124"/>
        <v>709.20500000000004</v>
      </c>
    </row>
    <row r="1214" spans="1:6" ht="15" x14ac:dyDescent="0.25">
      <c r="A1214" s="334">
        <f t="shared" ref="A1214:A1216" si="126">+A1213+1</f>
        <v>3</v>
      </c>
      <c r="B1214" s="475">
        <v>6268.46</v>
      </c>
      <c r="C1214" s="450">
        <v>0.5</v>
      </c>
      <c r="D1214" s="448">
        <v>616000</v>
      </c>
      <c r="E1214" s="346">
        <f t="shared" si="125"/>
        <v>1930685680</v>
      </c>
      <c r="F1214" s="81">
        <f t="shared" si="124"/>
        <v>3134.23</v>
      </c>
    </row>
    <row r="1215" spans="1:6" ht="15" x14ac:dyDescent="0.25">
      <c r="A1215" s="334">
        <f t="shared" si="126"/>
        <v>4</v>
      </c>
      <c r="B1215" s="475">
        <v>20822.3</v>
      </c>
      <c r="C1215" s="450">
        <v>1</v>
      </c>
      <c r="D1215" s="448">
        <v>616000</v>
      </c>
      <c r="E1215" s="346">
        <f t="shared" si="125"/>
        <v>12826536800</v>
      </c>
      <c r="F1215" s="81">
        <f t="shared" si="124"/>
        <v>20822.3</v>
      </c>
    </row>
    <row r="1216" spans="1:6" ht="15" x14ac:dyDescent="0.25">
      <c r="A1216" s="334">
        <f t="shared" si="126"/>
        <v>5</v>
      </c>
      <c r="B1216" s="475">
        <v>2588.4499999999998</v>
      </c>
      <c r="C1216" s="450">
        <v>0.75</v>
      </c>
      <c r="D1216" s="448">
        <v>616000</v>
      </c>
      <c r="E1216" s="346">
        <f t="shared" si="125"/>
        <v>1195863900</v>
      </c>
      <c r="F1216" s="81">
        <f t="shared" si="124"/>
        <v>1941.3374999999999</v>
      </c>
    </row>
    <row r="1217" spans="1:7" x14ac:dyDescent="0.2">
      <c r="A1217" s="341" t="s">
        <v>185</v>
      </c>
      <c r="B1217" s="502">
        <f>SUM(B1211:B1216)</f>
        <v>39219.599999999991</v>
      </c>
      <c r="C1217" s="419"/>
      <c r="D1217" s="335">
        <v>616000</v>
      </c>
      <c r="E1217" s="345">
        <f>+F1217*616000</f>
        <v>18553507588</v>
      </c>
      <c r="F1217" s="417">
        <f>SUM(F1211:F1216)</f>
        <v>30119.3305</v>
      </c>
    </row>
    <row r="1218" spans="1:7" x14ac:dyDescent="0.2">
      <c r="E1218" s="307" t="s">
        <v>485</v>
      </c>
    </row>
    <row r="1221" spans="1:7" x14ac:dyDescent="0.2">
      <c r="A1221" s="412" t="str">
        <f>+'Capacidad Financiera'!C92</f>
        <v>INFERCAL S.A</v>
      </c>
      <c r="B1221" s="498"/>
      <c r="C1221" s="405"/>
      <c r="D1221" s="443"/>
      <c r="E1221" s="443"/>
      <c r="F1221" s="81"/>
    </row>
    <row r="1222" spans="1:7" x14ac:dyDescent="0.2">
      <c r="A1222" s="331"/>
      <c r="C1222" s="406"/>
      <c r="F1222" s="81"/>
    </row>
    <row r="1223" spans="1:7" x14ac:dyDescent="0.2">
      <c r="A1223" s="332" t="s">
        <v>255</v>
      </c>
      <c r="B1223" s="499" t="s">
        <v>256</v>
      </c>
      <c r="C1223" s="407" t="s">
        <v>257</v>
      </c>
      <c r="D1223" s="332" t="s">
        <v>258</v>
      </c>
      <c r="E1223" s="333" t="s">
        <v>259</v>
      </c>
      <c r="F1223" s="81"/>
    </row>
    <row r="1224" spans="1:7" ht="15" x14ac:dyDescent="0.25">
      <c r="A1224" s="334">
        <v>1</v>
      </c>
      <c r="B1224" s="475">
        <v>13066.11</v>
      </c>
      <c r="C1224" s="450">
        <v>0.5</v>
      </c>
      <c r="D1224" s="448">
        <v>616000</v>
      </c>
      <c r="E1224" s="346">
        <f>+B1224*C1224*D1224</f>
        <v>4024361880</v>
      </c>
      <c r="F1224" s="81">
        <f t="shared" ref="F1224:F1236" si="127">+B1224*C1224</f>
        <v>6533.0550000000003</v>
      </c>
      <c r="G1224" s="497"/>
    </row>
    <row r="1225" spans="1:7" ht="15" x14ac:dyDescent="0.25">
      <c r="A1225" s="334">
        <f>+A1224+1</f>
        <v>2</v>
      </c>
      <c r="B1225" s="475">
        <v>31955.65</v>
      </c>
      <c r="C1225" s="450">
        <v>0.75</v>
      </c>
      <c r="D1225" s="448">
        <v>616000</v>
      </c>
      <c r="E1225" s="346">
        <f t="shared" ref="E1225:E1235" si="128">+B1225*C1225*D1225</f>
        <v>14763510300.000002</v>
      </c>
      <c r="F1225" s="81">
        <f t="shared" si="127"/>
        <v>23966.737500000003</v>
      </c>
    </row>
    <row r="1226" spans="1:7" ht="15" x14ac:dyDescent="0.25">
      <c r="A1226" s="334">
        <f t="shared" ref="A1226:A1259" si="129">+A1225+1</f>
        <v>3</v>
      </c>
      <c r="B1226" s="475">
        <v>9158.5</v>
      </c>
      <c r="C1226" s="450">
        <v>0.5</v>
      </c>
      <c r="D1226" s="448">
        <v>616000</v>
      </c>
      <c r="E1226" s="346">
        <f t="shared" si="128"/>
        <v>2820818000</v>
      </c>
      <c r="F1226" s="81">
        <f t="shared" si="127"/>
        <v>4579.25</v>
      </c>
    </row>
    <row r="1227" spans="1:7" ht="15" x14ac:dyDescent="0.25">
      <c r="A1227" s="334">
        <f t="shared" si="129"/>
        <v>4</v>
      </c>
      <c r="B1227" s="475">
        <v>7733.48</v>
      </c>
      <c r="C1227" s="450">
        <v>1</v>
      </c>
      <c r="D1227" s="448">
        <v>616000</v>
      </c>
      <c r="E1227" s="346">
        <f t="shared" si="128"/>
        <v>4763823680</v>
      </c>
      <c r="F1227" s="81">
        <f t="shared" si="127"/>
        <v>7733.48</v>
      </c>
    </row>
    <row r="1228" spans="1:7" ht="15" x14ac:dyDescent="0.25">
      <c r="A1228" s="334">
        <f t="shared" si="129"/>
        <v>5</v>
      </c>
      <c r="B1228" s="475">
        <v>3077.13</v>
      </c>
      <c r="C1228" s="450">
        <v>1</v>
      </c>
      <c r="D1228" s="448">
        <v>616000</v>
      </c>
      <c r="E1228" s="346">
        <f t="shared" si="128"/>
        <v>1895512080</v>
      </c>
      <c r="F1228" s="81">
        <f t="shared" si="127"/>
        <v>3077.13</v>
      </c>
    </row>
    <row r="1229" spans="1:7" ht="15" x14ac:dyDescent="0.25">
      <c r="A1229" s="334">
        <f t="shared" si="129"/>
        <v>6</v>
      </c>
      <c r="B1229" s="475">
        <v>28705.55</v>
      </c>
      <c r="C1229" s="450">
        <v>0.5</v>
      </c>
      <c r="D1229" s="448">
        <v>616000</v>
      </c>
      <c r="E1229" s="346">
        <f t="shared" si="128"/>
        <v>8841309400</v>
      </c>
      <c r="F1229" s="81">
        <f t="shared" si="127"/>
        <v>14352.775</v>
      </c>
    </row>
    <row r="1230" spans="1:7" ht="15" x14ac:dyDescent="0.25">
      <c r="A1230" s="334">
        <f t="shared" si="129"/>
        <v>7</v>
      </c>
      <c r="B1230" s="475">
        <v>5966.73</v>
      </c>
      <c r="C1230" s="450">
        <v>1</v>
      </c>
      <c r="D1230" s="448">
        <v>616000</v>
      </c>
      <c r="E1230" s="346">
        <f t="shared" si="128"/>
        <v>3675505679.9999995</v>
      </c>
      <c r="F1230" s="81">
        <f t="shared" si="127"/>
        <v>5966.73</v>
      </c>
    </row>
    <row r="1231" spans="1:7" ht="15" x14ac:dyDescent="0.25">
      <c r="A1231" s="334">
        <f t="shared" si="129"/>
        <v>8</v>
      </c>
      <c r="B1231" s="475">
        <v>5546.42</v>
      </c>
      <c r="C1231" s="450">
        <v>1</v>
      </c>
      <c r="D1231" s="449">
        <v>616000</v>
      </c>
      <c r="E1231" s="346">
        <f t="shared" si="128"/>
        <v>3416594720</v>
      </c>
      <c r="F1231" s="81">
        <f t="shared" si="127"/>
        <v>5546.42</v>
      </c>
    </row>
    <row r="1232" spans="1:7" ht="15" x14ac:dyDescent="0.25">
      <c r="A1232" s="334">
        <f t="shared" si="129"/>
        <v>9</v>
      </c>
      <c r="B1232" s="475">
        <v>8533.74</v>
      </c>
      <c r="C1232" s="450">
        <v>0.5</v>
      </c>
      <c r="D1232" s="448">
        <v>616000</v>
      </c>
      <c r="E1232" s="346">
        <f t="shared" si="128"/>
        <v>2628391920</v>
      </c>
      <c r="F1232" s="81">
        <f t="shared" si="127"/>
        <v>4266.87</v>
      </c>
    </row>
    <row r="1233" spans="1:6" ht="15" x14ac:dyDescent="0.25">
      <c r="A1233" s="334">
        <f t="shared" si="129"/>
        <v>10</v>
      </c>
      <c r="B1233" s="475">
        <v>17639.919999999998</v>
      </c>
      <c r="C1233" s="450">
        <v>1</v>
      </c>
      <c r="D1233" s="448">
        <v>616000</v>
      </c>
      <c r="E1233" s="346">
        <f t="shared" si="128"/>
        <v>10866190719.999998</v>
      </c>
      <c r="F1233" s="81">
        <f t="shared" si="127"/>
        <v>17639.919999999998</v>
      </c>
    </row>
    <row r="1234" spans="1:6" ht="15" x14ac:dyDescent="0.25">
      <c r="A1234" s="334">
        <f t="shared" si="129"/>
        <v>11</v>
      </c>
      <c r="B1234" s="475">
        <v>11866.65</v>
      </c>
      <c r="C1234" s="450">
        <v>1</v>
      </c>
      <c r="D1234" s="448">
        <v>616000</v>
      </c>
      <c r="E1234" s="345">
        <f t="shared" si="128"/>
        <v>7309856400</v>
      </c>
      <c r="F1234" s="81">
        <f t="shared" si="127"/>
        <v>11866.65</v>
      </c>
    </row>
    <row r="1235" spans="1:6" ht="15" x14ac:dyDescent="0.25">
      <c r="A1235" s="334">
        <f t="shared" si="129"/>
        <v>12</v>
      </c>
      <c r="B1235" s="475">
        <v>2629.68</v>
      </c>
      <c r="C1235" s="450">
        <v>1</v>
      </c>
      <c r="D1235" s="448">
        <v>616000</v>
      </c>
      <c r="E1235" s="345">
        <f t="shared" si="128"/>
        <v>1619882880</v>
      </c>
      <c r="F1235" s="81">
        <f t="shared" si="127"/>
        <v>2629.68</v>
      </c>
    </row>
    <row r="1236" spans="1:6" ht="15" x14ac:dyDescent="0.25">
      <c r="A1236" s="334">
        <f t="shared" si="129"/>
        <v>13</v>
      </c>
      <c r="B1236" s="475">
        <v>3247.2</v>
      </c>
      <c r="C1236" s="450">
        <v>1</v>
      </c>
      <c r="D1236" s="448">
        <v>616000</v>
      </c>
      <c r="E1236" s="345">
        <f>+B1236*C1236*D1236</f>
        <v>2000275200</v>
      </c>
      <c r="F1236" s="81">
        <f t="shared" si="127"/>
        <v>3247.2</v>
      </c>
    </row>
    <row r="1237" spans="1:6" ht="15" x14ac:dyDescent="0.25">
      <c r="A1237" s="334">
        <f t="shared" si="129"/>
        <v>14</v>
      </c>
      <c r="B1237" s="475">
        <v>21446.83</v>
      </c>
      <c r="C1237" s="450">
        <v>0.5</v>
      </c>
      <c r="D1237" s="448">
        <v>616000</v>
      </c>
      <c r="E1237" s="345">
        <f>+B1236*C1237*D1237</f>
        <v>1000137600</v>
      </c>
      <c r="F1237" s="81">
        <f>+B1236*C1237</f>
        <v>1623.6</v>
      </c>
    </row>
    <row r="1238" spans="1:6" ht="15" x14ac:dyDescent="0.25">
      <c r="A1238" s="334">
        <f t="shared" si="129"/>
        <v>15</v>
      </c>
      <c r="B1238" s="475">
        <v>5635.68</v>
      </c>
      <c r="C1238" s="450">
        <v>1</v>
      </c>
      <c r="D1238" s="448">
        <v>616000</v>
      </c>
      <c r="E1238" s="345">
        <f t="shared" ref="E1238:E1240" si="130">+B1238*C1238*D1238</f>
        <v>3471578880</v>
      </c>
      <c r="F1238" s="81">
        <f t="shared" ref="F1238:F1246" si="131">+B1238*C1238</f>
        <v>5635.68</v>
      </c>
    </row>
    <row r="1239" spans="1:6" ht="15" x14ac:dyDescent="0.25">
      <c r="A1239" s="334">
        <f t="shared" si="129"/>
        <v>16</v>
      </c>
      <c r="B1239" s="475">
        <v>19723.88</v>
      </c>
      <c r="C1239" s="450">
        <v>1</v>
      </c>
      <c r="D1239" s="448">
        <v>616000</v>
      </c>
      <c r="E1239" s="345">
        <f t="shared" si="130"/>
        <v>12149910080</v>
      </c>
      <c r="F1239" s="81">
        <f t="shared" si="131"/>
        <v>19723.88</v>
      </c>
    </row>
    <row r="1240" spans="1:6" ht="15" x14ac:dyDescent="0.25">
      <c r="A1240" s="334">
        <f t="shared" si="129"/>
        <v>17</v>
      </c>
      <c r="B1240" s="475">
        <v>57033.75</v>
      </c>
      <c r="C1240" s="450">
        <v>1</v>
      </c>
      <c r="D1240" s="448">
        <v>616000</v>
      </c>
      <c r="E1240" s="345">
        <f t="shared" si="130"/>
        <v>35132790000</v>
      </c>
      <c r="F1240" s="81">
        <f t="shared" si="131"/>
        <v>57033.75</v>
      </c>
    </row>
    <row r="1241" spans="1:6" ht="15" x14ac:dyDescent="0.25">
      <c r="A1241" s="334">
        <f t="shared" si="129"/>
        <v>18</v>
      </c>
      <c r="B1241" s="475">
        <v>4649.01</v>
      </c>
      <c r="C1241" s="450">
        <v>1</v>
      </c>
      <c r="D1241" s="448">
        <v>616000</v>
      </c>
      <c r="E1241" s="345">
        <f>+B1241*C1241*D1241</f>
        <v>2863790160</v>
      </c>
      <c r="F1241" s="81">
        <f t="shared" si="131"/>
        <v>4649.01</v>
      </c>
    </row>
    <row r="1242" spans="1:6" ht="15" x14ac:dyDescent="0.25">
      <c r="A1242" s="334">
        <f t="shared" si="129"/>
        <v>19</v>
      </c>
      <c r="B1242" s="475">
        <v>1354.13</v>
      </c>
      <c r="C1242" s="450">
        <v>1</v>
      </c>
      <c r="D1242" s="448">
        <v>616000</v>
      </c>
      <c r="E1242" s="345">
        <f t="shared" ref="E1242:E1246" si="132">+B1242*C1242*D1242</f>
        <v>834144080.00000012</v>
      </c>
      <c r="F1242" s="81">
        <f t="shared" si="131"/>
        <v>1354.13</v>
      </c>
    </row>
    <row r="1243" spans="1:6" ht="15" x14ac:dyDescent="0.25">
      <c r="A1243" s="334">
        <f t="shared" si="129"/>
        <v>20</v>
      </c>
      <c r="B1243" s="475">
        <v>1357.92</v>
      </c>
      <c r="C1243" s="450">
        <v>1</v>
      </c>
      <c r="D1243" s="448">
        <v>616000</v>
      </c>
      <c r="E1243" s="345">
        <f t="shared" si="132"/>
        <v>836478720</v>
      </c>
      <c r="F1243" s="81">
        <f t="shared" si="131"/>
        <v>1357.92</v>
      </c>
    </row>
    <row r="1244" spans="1:6" ht="15" x14ac:dyDescent="0.25">
      <c r="A1244" s="334">
        <f t="shared" si="129"/>
        <v>21</v>
      </c>
      <c r="B1244" s="475">
        <v>1653.49</v>
      </c>
      <c r="C1244" s="450">
        <v>1</v>
      </c>
      <c r="D1244" s="448">
        <v>616000</v>
      </c>
      <c r="E1244" s="345">
        <f t="shared" si="132"/>
        <v>1018549840</v>
      </c>
      <c r="F1244" s="81">
        <f t="shared" si="131"/>
        <v>1653.49</v>
      </c>
    </row>
    <row r="1245" spans="1:6" ht="15" x14ac:dyDescent="0.25">
      <c r="A1245" s="334">
        <f t="shared" si="129"/>
        <v>22</v>
      </c>
      <c r="B1245" s="475">
        <v>1266.77</v>
      </c>
      <c r="C1245" s="450">
        <v>1</v>
      </c>
      <c r="D1245" s="448">
        <v>616000</v>
      </c>
      <c r="E1245" s="345">
        <f t="shared" si="132"/>
        <v>780330320</v>
      </c>
      <c r="F1245" s="81">
        <f t="shared" si="131"/>
        <v>1266.77</v>
      </c>
    </row>
    <row r="1246" spans="1:6" ht="15" x14ac:dyDescent="0.25">
      <c r="A1246" s="334">
        <f t="shared" si="129"/>
        <v>23</v>
      </c>
      <c r="B1246" s="475">
        <v>1949.41</v>
      </c>
      <c r="C1246" s="450">
        <v>0.5</v>
      </c>
      <c r="D1246" s="448">
        <v>616000</v>
      </c>
      <c r="E1246" s="345">
        <f t="shared" si="132"/>
        <v>600418280</v>
      </c>
      <c r="F1246" s="81">
        <f t="shared" si="131"/>
        <v>974.70500000000004</v>
      </c>
    </row>
    <row r="1247" spans="1:6" ht="15" x14ac:dyDescent="0.25">
      <c r="A1247" s="334">
        <f t="shared" si="129"/>
        <v>24</v>
      </c>
      <c r="B1247" s="477">
        <v>1528.93</v>
      </c>
      <c r="C1247" s="478">
        <v>0.5</v>
      </c>
      <c r="D1247" s="448">
        <v>616001</v>
      </c>
      <c r="E1247" s="345">
        <f t="shared" ref="E1247:E1259" si="133">+B1247*C1247*D1247</f>
        <v>470911204.46500003</v>
      </c>
      <c r="F1247" s="81">
        <f t="shared" ref="F1247:F1259" si="134">+B1247*C1247</f>
        <v>764.46500000000003</v>
      </c>
    </row>
    <row r="1248" spans="1:6" ht="15" x14ac:dyDescent="0.25">
      <c r="A1248" s="334">
        <f t="shared" si="129"/>
        <v>25</v>
      </c>
      <c r="B1248" s="477">
        <v>681.9</v>
      </c>
      <c r="C1248" s="478">
        <v>1</v>
      </c>
      <c r="D1248" s="448">
        <v>616002</v>
      </c>
      <c r="E1248" s="345">
        <f t="shared" si="133"/>
        <v>420051763.80000001</v>
      </c>
      <c r="F1248" s="81">
        <f t="shared" si="134"/>
        <v>681.9</v>
      </c>
    </row>
    <row r="1249" spans="1:6" ht="15" x14ac:dyDescent="0.25">
      <c r="A1249" s="334">
        <f t="shared" si="129"/>
        <v>26</v>
      </c>
      <c r="B1249" s="477">
        <v>1768.43</v>
      </c>
      <c r="C1249" s="478">
        <v>1</v>
      </c>
      <c r="D1249" s="448">
        <v>616003</v>
      </c>
      <c r="E1249" s="345">
        <f t="shared" si="133"/>
        <v>1089358185.29</v>
      </c>
      <c r="F1249" s="81">
        <f t="shared" si="134"/>
        <v>1768.43</v>
      </c>
    </row>
    <row r="1250" spans="1:6" ht="15" x14ac:dyDescent="0.25">
      <c r="A1250" s="334">
        <f t="shared" si="129"/>
        <v>27</v>
      </c>
      <c r="B1250" s="477">
        <v>1390.43</v>
      </c>
      <c r="C1250" s="478">
        <v>1</v>
      </c>
      <c r="D1250" s="448">
        <v>616004</v>
      </c>
      <c r="E1250" s="345">
        <f t="shared" si="133"/>
        <v>856510441.72000003</v>
      </c>
      <c r="F1250" s="81">
        <f t="shared" si="134"/>
        <v>1390.43</v>
      </c>
    </row>
    <row r="1251" spans="1:6" ht="15" x14ac:dyDescent="0.25">
      <c r="A1251" s="334">
        <f t="shared" si="129"/>
        <v>28</v>
      </c>
      <c r="B1251" s="477">
        <v>863.51</v>
      </c>
      <c r="C1251" s="478">
        <v>1</v>
      </c>
      <c r="D1251" s="448">
        <v>616005</v>
      </c>
      <c r="E1251" s="345">
        <f t="shared" si="133"/>
        <v>531926477.55000001</v>
      </c>
      <c r="F1251" s="81">
        <f t="shared" si="134"/>
        <v>863.51</v>
      </c>
    </row>
    <row r="1252" spans="1:6" ht="15" x14ac:dyDescent="0.25">
      <c r="A1252" s="334">
        <f t="shared" si="129"/>
        <v>29</v>
      </c>
      <c r="B1252" s="477">
        <v>1360.23</v>
      </c>
      <c r="C1252" s="478">
        <v>1</v>
      </c>
      <c r="D1252" s="448">
        <v>616006</v>
      </c>
      <c r="E1252" s="345">
        <f t="shared" si="133"/>
        <v>837909841.38</v>
      </c>
      <c r="F1252" s="81">
        <f t="shared" si="134"/>
        <v>1360.23</v>
      </c>
    </row>
    <row r="1253" spans="1:6" ht="15" x14ac:dyDescent="0.25">
      <c r="A1253" s="334">
        <f t="shared" si="129"/>
        <v>30</v>
      </c>
      <c r="B1253" s="477">
        <v>283.89999999999998</v>
      </c>
      <c r="C1253" s="478">
        <v>1</v>
      </c>
      <c r="D1253" s="448">
        <v>616007</v>
      </c>
      <c r="E1253" s="345">
        <f t="shared" si="133"/>
        <v>174884387.29999998</v>
      </c>
      <c r="F1253" s="81">
        <f t="shared" si="134"/>
        <v>283.89999999999998</v>
      </c>
    </row>
    <row r="1254" spans="1:6" ht="15" x14ac:dyDescent="0.25">
      <c r="A1254" s="334">
        <f t="shared" si="129"/>
        <v>31</v>
      </c>
      <c r="B1254" s="477">
        <v>1927.86</v>
      </c>
      <c r="C1254" s="478">
        <v>1</v>
      </c>
      <c r="D1254" s="448">
        <v>616008</v>
      </c>
      <c r="E1254" s="345">
        <f t="shared" si="133"/>
        <v>1187577182.8799999</v>
      </c>
      <c r="F1254" s="81">
        <f t="shared" si="134"/>
        <v>1927.86</v>
      </c>
    </row>
    <row r="1255" spans="1:6" ht="15" x14ac:dyDescent="0.25">
      <c r="A1255" s="334">
        <f t="shared" si="129"/>
        <v>32</v>
      </c>
      <c r="B1255" s="477">
        <v>234.53</v>
      </c>
      <c r="C1255" s="478">
        <v>1</v>
      </c>
      <c r="D1255" s="448">
        <v>616009</v>
      </c>
      <c r="E1255" s="345">
        <f t="shared" si="133"/>
        <v>144472590.77000001</v>
      </c>
      <c r="F1255" s="81">
        <f t="shared" si="134"/>
        <v>234.53</v>
      </c>
    </row>
    <row r="1256" spans="1:6" ht="15" x14ac:dyDescent="0.25">
      <c r="A1256" s="334">
        <f t="shared" si="129"/>
        <v>33</v>
      </c>
      <c r="B1256" s="477">
        <v>1055.3699999999999</v>
      </c>
      <c r="C1256" s="478">
        <v>0.5</v>
      </c>
      <c r="D1256" s="448">
        <v>616010</v>
      </c>
      <c r="E1256" s="345">
        <f t="shared" si="133"/>
        <v>325059236.84999996</v>
      </c>
      <c r="F1256" s="81">
        <f t="shared" si="134"/>
        <v>527.68499999999995</v>
      </c>
    </row>
    <row r="1257" spans="1:6" ht="15" x14ac:dyDescent="0.25">
      <c r="A1257" s="334">
        <f t="shared" si="129"/>
        <v>34</v>
      </c>
      <c r="B1257" s="477">
        <v>1311.09</v>
      </c>
      <c r="C1257" s="478">
        <v>1</v>
      </c>
      <c r="D1257" s="448">
        <v>616011</v>
      </c>
      <c r="E1257" s="345">
        <f t="shared" si="133"/>
        <v>807645861.98999989</v>
      </c>
      <c r="F1257" s="81">
        <f t="shared" si="134"/>
        <v>1311.09</v>
      </c>
    </row>
    <row r="1258" spans="1:6" ht="15" x14ac:dyDescent="0.25">
      <c r="A1258" s="334">
        <f t="shared" si="129"/>
        <v>35</v>
      </c>
      <c r="B1258" s="477">
        <v>2265.83</v>
      </c>
      <c r="C1258" s="478">
        <v>1</v>
      </c>
      <c r="D1258" s="448">
        <v>616012</v>
      </c>
      <c r="E1258" s="345">
        <f t="shared" si="133"/>
        <v>1395778469.96</v>
      </c>
      <c r="F1258" s="81">
        <f t="shared" si="134"/>
        <v>2265.83</v>
      </c>
    </row>
    <row r="1259" spans="1:6" ht="15" x14ac:dyDescent="0.25">
      <c r="A1259" s="334">
        <f t="shared" si="129"/>
        <v>36</v>
      </c>
      <c r="B1259" s="477">
        <v>1827.94</v>
      </c>
      <c r="C1259" s="478">
        <v>1</v>
      </c>
      <c r="D1259" s="448">
        <v>616013</v>
      </c>
      <c r="E1259" s="345">
        <f t="shared" si="133"/>
        <v>1126034803.22</v>
      </c>
      <c r="F1259" s="81">
        <f t="shared" si="134"/>
        <v>1827.94</v>
      </c>
    </row>
    <row r="1260" spans="1:6" x14ac:dyDescent="0.2">
      <c r="A1260" s="341" t="s">
        <v>185</v>
      </c>
      <c r="B1260" s="502">
        <f>SUM(B1224:B1246)</f>
        <v>265197.62999999995</v>
      </c>
      <c r="C1260" s="419"/>
      <c r="D1260" s="335">
        <v>616000</v>
      </c>
      <c r="E1260" s="345">
        <f>+F1260*616000</f>
        <v>136682165619.99997</v>
      </c>
      <c r="F1260" s="417">
        <f>SUM(F1224:F1259)</f>
        <v>221886.63249999995</v>
      </c>
    </row>
    <row r="1265" spans="1:6" x14ac:dyDescent="0.2">
      <c r="A1265" s="412" t="str">
        <f>+'Capacidad Financiera'!C93</f>
        <v>CONSTRUVIAS DE COLOMBIA S.A-CONSTRUVICOL</v>
      </c>
      <c r="B1265" s="498"/>
      <c r="C1265" s="405"/>
      <c r="D1265" s="443"/>
      <c r="E1265" s="443"/>
      <c r="F1265" s="81"/>
    </row>
    <row r="1266" spans="1:6" x14ac:dyDescent="0.2">
      <c r="A1266" s="331"/>
      <c r="C1266" s="406"/>
      <c r="F1266" s="81"/>
    </row>
    <row r="1267" spans="1:6" x14ac:dyDescent="0.2">
      <c r="A1267" s="332" t="s">
        <v>255</v>
      </c>
      <c r="B1267" s="499" t="s">
        <v>256</v>
      </c>
      <c r="C1267" s="407" t="s">
        <v>257</v>
      </c>
      <c r="D1267" s="332" t="s">
        <v>258</v>
      </c>
      <c r="E1267" s="333" t="s">
        <v>259</v>
      </c>
      <c r="F1267" s="81"/>
    </row>
    <row r="1268" spans="1:6" ht="15" x14ac:dyDescent="0.25">
      <c r="A1268" s="334">
        <v>1</v>
      </c>
      <c r="B1268" s="475">
        <v>31900</v>
      </c>
      <c r="C1268" s="450">
        <v>1</v>
      </c>
      <c r="D1268" s="448">
        <v>616000</v>
      </c>
      <c r="E1268" s="346">
        <f>+B1268*C1268*D1268</f>
        <v>19650400000</v>
      </c>
      <c r="F1268" s="81">
        <f t="shared" ref="F1268:F1271" si="135">+B1268*C1268</f>
        <v>31900</v>
      </c>
    </row>
    <row r="1269" spans="1:6" ht="15" x14ac:dyDescent="0.25">
      <c r="A1269" s="334">
        <v>2</v>
      </c>
      <c r="B1269" s="477">
        <v>101607</v>
      </c>
      <c r="C1269" s="478">
        <v>1</v>
      </c>
      <c r="D1269" s="448">
        <v>616000</v>
      </c>
      <c r="E1269" s="346">
        <f>+B1269*C1269*D1269</f>
        <v>62589912000</v>
      </c>
      <c r="F1269" s="81">
        <f t="shared" si="135"/>
        <v>101607</v>
      </c>
    </row>
    <row r="1270" spans="1:6" ht="15" x14ac:dyDescent="0.25">
      <c r="A1270" s="334">
        <v>3</v>
      </c>
      <c r="B1270" s="475">
        <v>101116</v>
      </c>
      <c r="C1270" s="450">
        <v>1</v>
      </c>
      <c r="D1270" s="448">
        <v>616000</v>
      </c>
      <c r="E1270" s="346">
        <f t="shared" ref="E1270:E1271" si="136">+B1270*C1270*D1270</f>
        <v>62287456000</v>
      </c>
      <c r="F1270" s="81">
        <f t="shared" si="135"/>
        <v>101116</v>
      </c>
    </row>
    <row r="1271" spans="1:6" ht="15" x14ac:dyDescent="0.25">
      <c r="A1271" s="334">
        <v>4</v>
      </c>
      <c r="B1271" s="475">
        <v>128125</v>
      </c>
      <c r="C1271" s="450">
        <v>1</v>
      </c>
      <c r="D1271" s="448">
        <v>616000</v>
      </c>
      <c r="E1271" s="346">
        <f t="shared" si="136"/>
        <v>78925000000</v>
      </c>
      <c r="F1271" s="81">
        <f t="shared" si="135"/>
        <v>128125</v>
      </c>
    </row>
    <row r="1272" spans="1:6" ht="15" x14ac:dyDescent="0.25">
      <c r="A1272" s="476"/>
      <c r="B1272" s="477">
        <v>20714</v>
      </c>
      <c r="C1272" s="478">
        <v>1</v>
      </c>
      <c r="D1272" s="448">
        <v>616000</v>
      </c>
      <c r="E1272" s="346">
        <f t="shared" ref="E1272:E1282" si="137">+B1272*C1272*D1272</f>
        <v>12759824000</v>
      </c>
      <c r="F1272" s="81">
        <f t="shared" ref="F1272:F1282" si="138">+B1272*C1272</f>
        <v>20714</v>
      </c>
    </row>
    <row r="1273" spans="1:6" ht="15" x14ac:dyDescent="0.25">
      <c r="A1273" s="476"/>
      <c r="B1273" s="477">
        <v>17503</v>
      </c>
      <c r="C1273" s="478">
        <v>1</v>
      </c>
      <c r="D1273" s="448">
        <v>616000</v>
      </c>
      <c r="E1273" s="346">
        <f t="shared" si="137"/>
        <v>10781848000</v>
      </c>
      <c r="F1273" s="81">
        <f t="shared" si="138"/>
        <v>17503</v>
      </c>
    </row>
    <row r="1274" spans="1:6" ht="15" x14ac:dyDescent="0.25">
      <c r="A1274" s="476"/>
      <c r="B1274" s="477">
        <v>14340</v>
      </c>
      <c r="C1274" s="478">
        <v>1</v>
      </c>
      <c r="D1274" s="448">
        <v>616000</v>
      </c>
      <c r="E1274" s="346">
        <f t="shared" si="137"/>
        <v>8833440000</v>
      </c>
      <c r="F1274" s="81">
        <f t="shared" si="138"/>
        <v>14340</v>
      </c>
    </row>
    <row r="1275" spans="1:6" ht="15" x14ac:dyDescent="0.25">
      <c r="A1275" s="476"/>
      <c r="B1275" s="477">
        <v>77417</v>
      </c>
      <c r="C1275" s="478">
        <v>1</v>
      </c>
      <c r="D1275" s="448">
        <v>616000</v>
      </c>
      <c r="E1275" s="346">
        <f t="shared" si="137"/>
        <v>47688872000</v>
      </c>
      <c r="F1275" s="81">
        <f t="shared" si="138"/>
        <v>77417</v>
      </c>
    </row>
    <row r="1276" spans="1:6" ht="15" x14ac:dyDescent="0.25">
      <c r="A1276" s="334">
        <v>4</v>
      </c>
      <c r="B1276" s="475">
        <v>151280</v>
      </c>
      <c r="C1276" s="450">
        <v>1</v>
      </c>
      <c r="D1276" s="448">
        <v>616000</v>
      </c>
      <c r="E1276" s="346">
        <f t="shared" si="137"/>
        <v>93188480000</v>
      </c>
      <c r="F1276" s="81">
        <f t="shared" si="138"/>
        <v>151280</v>
      </c>
    </row>
    <row r="1277" spans="1:6" ht="15" x14ac:dyDescent="0.25">
      <c r="A1277" s="476"/>
      <c r="B1277" s="477">
        <v>18831</v>
      </c>
      <c r="C1277" s="478">
        <v>1</v>
      </c>
      <c r="D1277" s="448">
        <v>616000</v>
      </c>
      <c r="E1277" s="346">
        <f t="shared" si="137"/>
        <v>11599896000</v>
      </c>
      <c r="F1277" s="81">
        <f t="shared" si="138"/>
        <v>18831</v>
      </c>
    </row>
    <row r="1278" spans="1:6" ht="15" x14ac:dyDescent="0.25">
      <c r="A1278" s="476"/>
      <c r="B1278" s="477">
        <v>6323</v>
      </c>
      <c r="C1278" s="478">
        <v>1</v>
      </c>
      <c r="D1278" s="448">
        <v>616000</v>
      </c>
      <c r="E1278" s="346">
        <f t="shared" si="137"/>
        <v>3894968000</v>
      </c>
      <c r="F1278" s="81">
        <f t="shared" si="138"/>
        <v>6323</v>
      </c>
    </row>
    <row r="1279" spans="1:6" ht="15" x14ac:dyDescent="0.25">
      <c r="A1279" s="476"/>
      <c r="B1279" s="477">
        <v>8987</v>
      </c>
      <c r="C1279" s="478">
        <v>1</v>
      </c>
      <c r="D1279" s="448">
        <v>616000</v>
      </c>
      <c r="E1279" s="346">
        <f t="shared" si="137"/>
        <v>5535992000</v>
      </c>
      <c r="F1279" s="81">
        <f t="shared" si="138"/>
        <v>8987</v>
      </c>
    </row>
    <row r="1280" spans="1:6" ht="15" x14ac:dyDescent="0.25">
      <c r="A1280" s="476"/>
      <c r="B1280" s="477">
        <v>16601</v>
      </c>
      <c r="C1280" s="478">
        <v>1</v>
      </c>
      <c r="D1280" s="448">
        <v>616000</v>
      </c>
      <c r="E1280" s="346">
        <f t="shared" si="137"/>
        <v>10226216000</v>
      </c>
      <c r="F1280" s="81">
        <f t="shared" si="138"/>
        <v>16601</v>
      </c>
    </row>
    <row r="1281" spans="1:6" ht="15" x14ac:dyDescent="0.25">
      <c r="A1281" s="476"/>
      <c r="B1281" s="477">
        <v>44460</v>
      </c>
      <c r="C1281" s="478">
        <v>1</v>
      </c>
      <c r="D1281" s="448">
        <v>616000</v>
      </c>
      <c r="E1281" s="346">
        <f t="shared" si="137"/>
        <v>27387360000</v>
      </c>
      <c r="F1281" s="81">
        <f t="shared" si="138"/>
        <v>44460</v>
      </c>
    </row>
    <row r="1282" spans="1:6" ht="15" x14ac:dyDescent="0.25">
      <c r="A1282" s="334">
        <v>1</v>
      </c>
      <c r="B1282" s="475"/>
      <c r="C1282" s="450"/>
      <c r="D1282" s="448">
        <v>616000</v>
      </c>
      <c r="E1282" s="346">
        <f t="shared" si="137"/>
        <v>0</v>
      </c>
      <c r="F1282" s="81">
        <f t="shared" si="138"/>
        <v>0</v>
      </c>
    </row>
    <row r="1283" spans="1:6" x14ac:dyDescent="0.2">
      <c r="A1283" s="341" t="s">
        <v>185</v>
      </c>
      <c r="B1283" s="502">
        <f>SUM(B1268:B1282)</f>
        <v>739204</v>
      </c>
      <c r="C1283" s="419"/>
      <c r="D1283" s="335">
        <v>616000</v>
      </c>
      <c r="E1283" s="346">
        <f>+F1283*D1283</f>
        <v>455349664000</v>
      </c>
      <c r="F1283" s="417">
        <f>SUM(F1268:F1282)</f>
        <v>739204</v>
      </c>
    </row>
  </sheetData>
  <mergeCells count="2">
    <mergeCell ref="A389:E389"/>
    <mergeCell ref="A671:E67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B1:N363"/>
  <sheetViews>
    <sheetView topLeftCell="A64" workbookViewId="0">
      <selection activeCell="A83" sqref="A83"/>
    </sheetView>
  </sheetViews>
  <sheetFormatPr baseColWidth="10" defaultColWidth="11.42578125" defaultRowHeight="12.75" x14ac:dyDescent="0.2"/>
  <cols>
    <col min="1" max="1" width="11.42578125" style="348"/>
    <col min="2" max="2" width="43" style="348" customWidth="1"/>
    <col min="3" max="3" width="22.85546875" style="348" customWidth="1"/>
    <col min="4" max="4" width="20.7109375" style="348" customWidth="1"/>
    <col min="5" max="5" width="14.42578125" style="348" customWidth="1"/>
    <col min="6" max="6" width="14.7109375" style="348" customWidth="1"/>
    <col min="7" max="7" width="17.7109375" style="348" customWidth="1"/>
    <col min="8" max="8" width="14" style="348" customWidth="1"/>
    <col min="9" max="9" width="23.5703125" style="348" hidden="1" customWidth="1"/>
    <col min="10" max="10" width="23.42578125" style="348" customWidth="1"/>
    <col min="11" max="11" width="18.140625" style="348" customWidth="1"/>
    <col min="12" max="12" width="22.140625" style="348" customWidth="1"/>
    <col min="13" max="13" width="16.85546875" style="348" customWidth="1"/>
    <col min="14" max="14" width="29" style="348" customWidth="1"/>
    <col min="15" max="16384" width="11.42578125" style="348"/>
  </cols>
  <sheetData>
    <row r="1" spans="2:13" x14ac:dyDescent="0.2">
      <c r="B1" s="663" t="s">
        <v>262</v>
      </c>
      <c r="C1" s="663"/>
      <c r="D1" s="663"/>
      <c r="E1" s="663"/>
      <c r="F1" s="663"/>
      <c r="G1" s="663"/>
      <c r="H1" s="663"/>
      <c r="I1" s="663"/>
      <c r="J1" s="663"/>
      <c r="K1" s="663"/>
      <c r="L1" s="663"/>
    </row>
    <row r="2" spans="2:13" x14ac:dyDescent="0.2">
      <c r="B2" s="663" t="s">
        <v>211</v>
      </c>
      <c r="C2" s="663"/>
      <c r="D2" s="663"/>
      <c r="E2" s="663"/>
      <c r="F2" s="663"/>
      <c r="G2" s="663"/>
      <c r="H2" s="663"/>
      <c r="I2" s="663"/>
      <c r="J2" s="663"/>
      <c r="K2" s="663"/>
      <c r="L2" s="663"/>
    </row>
    <row r="3" spans="2:13" x14ac:dyDescent="0.2">
      <c r="B3" s="663" t="s">
        <v>263</v>
      </c>
      <c r="C3" s="663"/>
      <c r="D3" s="663"/>
      <c r="E3" s="663"/>
      <c r="F3" s="663"/>
      <c r="G3" s="663"/>
      <c r="H3" s="663"/>
      <c r="I3" s="663"/>
      <c r="J3" s="663"/>
      <c r="K3" s="663"/>
      <c r="L3" s="663"/>
    </row>
    <row r="4" spans="2:13" x14ac:dyDescent="0.2">
      <c r="B4" s="349"/>
      <c r="C4" s="349"/>
      <c r="D4" s="349"/>
      <c r="E4" s="349"/>
      <c r="F4" s="349"/>
      <c r="G4" s="349"/>
      <c r="H4" s="349"/>
      <c r="I4" s="349"/>
      <c r="J4" s="349"/>
      <c r="K4" s="349"/>
      <c r="L4" s="349"/>
    </row>
    <row r="6" spans="2:13" ht="16.5" x14ac:dyDescent="0.3">
      <c r="B6" s="648" t="s">
        <v>264</v>
      </c>
      <c r="C6" s="648"/>
      <c r="D6" s="648"/>
    </row>
    <row r="7" spans="2:13" ht="16.5" x14ac:dyDescent="0.3">
      <c r="B7" s="664" t="s">
        <v>265</v>
      </c>
      <c r="C7" s="664"/>
      <c r="D7" s="664"/>
      <c r="G7" s="349"/>
    </row>
    <row r="8" spans="2:13" ht="16.5" x14ac:dyDescent="0.3">
      <c r="B8" s="350"/>
      <c r="C8" s="351"/>
    </row>
    <row r="9" spans="2:13" ht="16.5" x14ac:dyDescent="0.3">
      <c r="B9" s="648" t="s">
        <v>266</v>
      </c>
      <c r="C9" s="648"/>
      <c r="G9" s="352"/>
    </row>
    <row r="10" spans="2:13" ht="16.5" x14ac:dyDescent="0.3">
      <c r="B10" s="648" t="s">
        <v>267</v>
      </c>
      <c r="C10" s="648"/>
      <c r="D10" s="351"/>
      <c r="E10" s="351"/>
      <c r="F10" s="351"/>
    </row>
    <row r="11" spans="2:13" ht="16.5" x14ac:dyDescent="0.3">
      <c r="B11" s="648" t="s">
        <v>268</v>
      </c>
      <c r="C11" s="648"/>
      <c r="D11" s="353"/>
    </row>
    <row r="12" spans="2:13" ht="16.5" x14ac:dyDescent="0.3">
      <c r="B12" s="351"/>
    </row>
    <row r="13" spans="2:13" ht="16.5" x14ac:dyDescent="0.2">
      <c r="B13" s="646" t="s">
        <v>269</v>
      </c>
      <c r="C13" s="646"/>
      <c r="D13" s="646"/>
      <c r="E13" s="646"/>
      <c r="F13" s="646"/>
      <c r="G13" s="646"/>
      <c r="H13" s="646"/>
      <c r="I13" s="646"/>
      <c r="J13" s="646"/>
      <c r="K13" s="646"/>
      <c r="L13" s="646"/>
      <c r="M13" s="354"/>
    </row>
    <row r="14" spans="2:13" ht="13.5" thickBot="1" x14ac:dyDescent="0.25">
      <c r="C14" s="355"/>
      <c r="D14" s="355"/>
      <c r="E14" s="355"/>
      <c r="F14" s="355"/>
      <c r="G14" s="355"/>
    </row>
    <row r="15" spans="2:13" x14ac:dyDescent="0.2">
      <c r="B15" s="649" t="s">
        <v>270</v>
      </c>
      <c r="C15" s="651" t="s">
        <v>271</v>
      </c>
      <c r="D15" s="651" t="s">
        <v>272</v>
      </c>
      <c r="E15" s="651" t="s">
        <v>273</v>
      </c>
      <c r="F15" s="651" t="s">
        <v>274</v>
      </c>
      <c r="G15" s="651" t="s">
        <v>275</v>
      </c>
      <c r="H15" s="651" t="s">
        <v>276</v>
      </c>
      <c r="I15" s="356"/>
      <c r="J15" s="651" t="s">
        <v>277</v>
      </c>
      <c r="K15" s="653" t="s">
        <v>278</v>
      </c>
      <c r="L15" s="655" t="s">
        <v>279</v>
      </c>
      <c r="M15" s="357"/>
    </row>
    <row r="16" spans="2:13" ht="13.5" thickBot="1" x14ac:dyDescent="0.25">
      <c r="B16" s="650"/>
      <c r="C16" s="652"/>
      <c r="D16" s="652" t="s">
        <v>280</v>
      </c>
      <c r="E16" s="652"/>
      <c r="F16" s="652" t="s">
        <v>9</v>
      </c>
      <c r="G16" s="652"/>
      <c r="H16" s="652"/>
      <c r="I16" s="358"/>
      <c r="J16" s="652"/>
      <c r="K16" s="654"/>
      <c r="L16" s="656"/>
      <c r="M16" s="357"/>
    </row>
    <row r="17" spans="2:13" ht="13.5" x14ac:dyDescent="0.25">
      <c r="B17" s="359" t="s">
        <v>281</v>
      </c>
      <c r="C17" s="360">
        <v>6</v>
      </c>
      <c r="D17" s="361">
        <v>2178652059.1999998</v>
      </c>
      <c r="E17" s="362">
        <v>41694</v>
      </c>
      <c r="F17" s="363">
        <v>0.01</v>
      </c>
      <c r="G17" s="362">
        <v>41802</v>
      </c>
      <c r="H17" s="364">
        <f>+G17-E17</f>
        <v>108</v>
      </c>
      <c r="I17" s="365">
        <v>41875</v>
      </c>
      <c r="J17" s="366">
        <f>+(I17-G17)</f>
        <v>73</v>
      </c>
      <c r="K17" s="367">
        <f>+D17/(C17*30)</f>
        <v>12103622.55111111</v>
      </c>
      <c r="L17" s="368">
        <f>+K17*J17*F17</f>
        <v>8835644.4623111114</v>
      </c>
      <c r="M17" s="369"/>
    </row>
    <row r="18" spans="2:13" ht="13.5" x14ac:dyDescent="0.25">
      <c r="B18" s="370" t="s">
        <v>282</v>
      </c>
      <c r="C18" s="371">
        <v>8</v>
      </c>
      <c r="D18" s="372">
        <v>2307268459</v>
      </c>
      <c r="E18" s="373">
        <v>41701</v>
      </c>
      <c r="F18" s="374">
        <v>1</v>
      </c>
      <c r="G18" s="373">
        <v>41802</v>
      </c>
      <c r="H18" s="375">
        <f t="shared" ref="H18:H21" si="0">+G18-E18</f>
        <v>101</v>
      </c>
      <c r="I18" s="376">
        <v>41946</v>
      </c>
      <c r="J18" s="377">
        <f t="shared" ref="J18:J21" si="1">+(I18-G18)</f>
        <v>144</v>
      </c>
      <c r="K18" s="378">
        <f t="shared" ref="K18:K21" si="2">+D18/(C18*30)</f>
        <v>9613618.5791666675</v>
      </c>
      <c r="L18" s="379">
        <f t="shared" ref="L18:L21" si="3">+K18*J18*F18</f>
        <v>1384361075.4000001</v>
      </c>
      <c r="M18" s="369"/>
    </row>
    <row r="19" spans="2:13" ht="13.5" x14ac:dyDescent="0.25">
      <c r="B19" s="370" t="s">
        <v>283</v>
      </c>
      <c r="C19" s="371">
        <v>4</v>
      </c>
      <c r="D19" s="372">
        <v>1202453308</v>
      </c>
      <c r="E19" s="373">
        <v>41694</v>
      </c>
      <c r="F19" s="374">
        <v>1</v>
      </c>
      <c r="G19" s="373">
        <v>41802</v>
      </c>
      <c r="H19" s="375">
        <f t="shared" si="0"/>
        <v>108</v>
      </c>
      <c r="I19" s="376">
        <v>41814</v>
      </c>
      <c r="J19" s="377">
        <f t="shared" si="1"/>
        <v>12</v>
      </c>
      <c r="K19" s="378">
        <f t="shared" si="2"/>
        <v>10020444.233333332</v>
      </c>
      <c r="L19" s="379">
        <f t="shared" si="3"/>
        <v>120245330.79999998</v>
      </c>
      <c r="M19" s="369"/>
    </row>
    <row r="20" spans="2:13" ht="13.5" x14ac:dyDescent="0.25">
      <c r="B20" s="370" t="s">
        <v>284</v>
      </c>
      <c r="C20" s="371">
        <v>10</v>
      </c>
      <c r="D20" s="372">
        <v>1880476190</v>
      </c>
      <c r="E20" s="373">
        <v>41543</v>
      </c>
      <c r="F20" s="374">
        <v>0.25</v>
      </c>
      <c r="G20" s="373">
        <v>41802</v>
      </c>
      <c r="H20" s="375">
        <f t="shared" si="0"/>
        <v>259</v>
      </c>
      <c r="I20" s="376">
        <v>41846</v>
      </c>
      <c r="J20" s="377">
        <f t="shared" si="1"/>
        <v>44</v>
      </c>
      <c r="K20" s="378">
        <f t="shared" si="2"/>
        <v>6268253.9666666668</v>
      </c>
      <c r="L20" s="379">
        <f t="shared" si="3"/>
        <v>68950793.63333334</v>
      </c>
      <c r="M20" s="369"/>
    </row>
    <row r="21" spans="2:13" ht="14.25" thickBot="1" x14ac:dyDescent="0.3">
      <c r="B21" s="380" t="s">
        <v>285</v>
      </c>
      <c r="C21" s="381">
        <v>9</v>
      </c>
      <c r="D21" s="382">
        <v>5080630920.29</v>
      </c>
      <c r="E21" s="383">
        <v>41550</v>
      </c>
      <c r="F21" s="384">
        <v>0.23</v>
      </c>
      <c r="G21" s="383">
        <v>41802</v>
      </c>
      <c r="H21" s="385">
        <f t="shared" si="0"/>
        <v>252</v>
      </c>
      <c r="I21" s="386">
        <v>41823</v>
      </c>
      <c r="J21" s="387">
        <f t="shared" si="1"/>
        <v>21</v>
      </c>
      <c r="K21" s="388">
        <f t="shared" si="2"/>
        <v>18817151.556629628</v>
      </c>
      <c r="L21" s="389">
        <f t="shared" si="3"/>
        <v>90886842.018521115</v>
      </c>
      <c r="M21" s="369"/>
    </row>
    <row r="22" spans="2:13" ht="14.25" thickBot="1" x14ac:dyDescent="0.3">
      <c r="B22" s="657"/>
      <c r="C22" s="658"/>
      <c r="D22" s="658"/>
      <c r="E22" s="658"/>
      <c r="F22" s="658"/>
      <c r="G22" s="658"/>
      <c r="H22" s="658"/>
      <c r="I22" s="658"/>
      <c r="J22" s="658"/>
      <c r="K22" s="658"/>
      <c r="L22" s="659"/>
      <c r="M22" s="369"/>
    </row>
    <row r="23" spans="2:13" ht="17.25" thickBot="1" x14ac:dyDescent="0.25">
      <c r="B23" s="660" t="s">
        <v>286</v>
      </c>
      <c r="C23" s="661"/>
      <c r="D23" s="661"/>
      <c r="E23" s="661"/>
      <c r="F23" s="661"/>
      <c r="G23" s="661"/>
      <c r="H23" s="661"/>
      <c r="I23" s="661"/>
      <c r="J23" s="661"/>
      <c r="K23" s="662"/>
      <c r="L23" s="390">
        <f>SUM(L17:L22)</f>
        <v>1673279686.3141656</v>
      </c>
      <c r="M23" s="391"/>
    </row>
    <row r="25" spans="2:13" ht="16.5" x14ac:dyDescent="0.2">
      <c r="B25" s="644" t="s">
        <v>287</v>
      </c>
      <c r="C25" s="644"/>
      <c r="D25" s="644"/>
      <c r="E25" s="644"/>
      <c r="F25" s="644"/>
      <c r="G25" s="644"/>
      <c r="H25" s="644"/>
      <c r="I25" s="644"/>
      <c r="J25" s="644"/>
      <c r="K25" s="644"/>
      <c r="L25" s="644"/>
      <c r="M25" s="392"/>
    </row>
    <row r="26" spans="2:13" s="352" customFormat="1" ht="16.5" x14ac:dyDescent="0.2">
      <c r="B26" s="644" t="s">
        <v>288</v>
      </c>
      <c r="C26" s="644"/>
      <c r="D26" s="644"/>
      <c r="E26" s="644"/>
      <c r="F26" s="644"/>
      <c r="G26" s="644"/>
      <c r="H26" s="644"/>
      <c r="I26" s="644"/>
      <c r="J26" s="644"/>
      <c r="K26" s="644"/>
      <c r="L26" s="644"/>
      <c r="M26" s="393"/>
    </row>
    <row r="27" spans="2:13" ht="16.5" x14ac:dyDescent="0.2">
      <c r="B27" s="644" t="s">
        <v>289</v>
      </c>
      <c r="C27" s="644"/>
      <c r="D27" s="644"/>
      <c r="E27" s="644"/>
      <c r="F27" s="644"/>
      <c r="G27" s="644"/>
      <c r="H27" s="644"/>
      <c r="I27" s="644"/>
      <c r="J27" s="644"/>
      <c r="K27" s="644"/>
      <c r="L27" s="644"/>
    </row>
    <row r="28" spans="2:13" s="396" customFormat="1" ht="16.5" x14ac:dyDescent="0.3">
      <c r="B28" s="645" t="s">
        <v>290</v>
      </c>
      <c r="C28" s="645"/>
      <c r="D28" s="394"/>
      <c r="E28" s="394"/>
      <c r="F28" s="394"/>
      <c r="G28" s="394"/>
      <c r="H28" s="394"/>
      <c r="I28" s="394"/>
      <c r="J28" s="394"/>
      <c r="K28" s="394"/>
      <c r="L28" s="394"/>
      <c r="M28" s="395"/>
    </row>
    <row r="29" spans="2:13" s="396" customFormat="1" ht="16.5" x14ac:dyDescent="0.3">
      <c r="B29" s="397"/>
      <c r="C29" s="394"/>
      <c r="D29" s="394"/>
      <c r="E29" s="394"/>
      <c r="F29" s="394"/>
      <c r="G29" s="394"/>
      <c r="H29" s="394"/>
      <c r="I29" s="394"/>
      <c r="J29" s="394"/>
      <c r="K29" s="394"/>
      <c r="L29" s="394"/>
      <c r="M29" s="395"/>
    </row>
    <row r="30" spans="2:13" s="396" customFormat="1" ht="16.5" x14ac:dyDescent="0.3">
      <c r="B30" s="642" t="s">
        <v>291</v>
      </c>
      <c r="C30" s="642"/>
      <c r="D30" s="642"/>
      <c r="E30" s="642"/>
      <c r="F30" s="397"/>
      <c r="G30" s="397"/>
      <c r="H30" s="642" t="s">
        <v>292</v>
      </c>
      <c r="I30" s="642"/>
      <c r="J30" s="642"/>
      <c r="K30" s="642"/>
      <c r="L30" s="397" t="s">
        <v>185</v>
      </c>
      <c r="M30" s="397" t="s">
        <v>185</v>
      </c>
    </row>
    <row r="31" spans="2:13" s="394" customFormat="1" ht="16.5" x14ac:dyDescent="0.3">
      <c r="B31" s="646" t="s">
        <v>293</v>
      </c>
      <c r="C31" s="646"/>
      <c r="D31" s="646"/>
      <c r="E31" s="646"/>
      <c r="F31" s="646"/>
      <c r="H31" s="398" t="s">
        <v>294</v>
      </c>
      <c r="I31" s="398"/>
      <c r="J31" s="398"/>
      <c r="K31" s="397"/>
    </row>
    <row r="32" spans="2:13" s="394" customFormat="1" ht="16.5" x14ac:dyDescent="0.3">
      <c r="B32" s="646"/>
      <c r="C32" s="646"/>
      <c r="D32" s="646"/>
      <c r="E32" s="646"/>
      <c r="F32" s="646"/>
      <c r="H32" s="647"/>
      <c r="I32" s="647"/>
      <c r="J32" s="647"/>
      <c r="K32" s="647"/>
    </row>
    <row r="33" spans="2:13" s="394" customFormat="1" ht="16.5" x14ac:dyDescent="0.3">
      <c r="B33" s="642" t="s">
        <v>295</v>
      </c>
      <c r="C33" s="642"/>
      <c r="D33" s="642"/>
      <c r="E33" s="399"/>
      <c r="F33" s="399"/>
      <c r="H33" s="642" t="s">
        <v>296</v>
      </c>
      <c r="I33" s="642"/>
      <c r="J33" s="642"/>
      <c r="K33" s="642"/>
      <c r="L33" s="399"/>
      <c r="M33" s="399"/>
    </row>
    <row r="34" spans="2:13" s="394" customFormat="1" ht="16.5" x14ac:dyDescent="0.3">
      <c r="B34" s="348"/>
      <c r="C34" s="348"/>
      <c r="D34" s="348"/>
      <c r="M34" s="397"/>
    </row>
    <row r="35" spans="2:13" s="394" customFormat="1" x14ac:dyDescent="0.2">
      <c r="B35" s="348"/>
      <c r="C35" s="348"/>
      <c r="D35" s="348"/>
    </row>
    <row r="36" spans="2:13" s="394" customFormat="1" ht="16.5" x14ac:dyDescent="0.3">
      <c r="B36" s="643"/>
      <c r="C36" s="643"/>
      <c r="D36" s="643"/>
      <c r="E36" s="643"/>
      <c r="F36" s="643"/>
      <c r="G36" s="643"/>
      <c r="H36" s="643"/>
      <c r="I36" s="643"/>
      <c r="J36" s="643"/>
      <c r="K36" s="643"/>
      <c r="L36" s="643"/>
    </row>
    <row r="37" spans="2:13" s="394" customFormat="1" x14ac:dyDescent="0.2">
      <c r="B37" s="348"/>
      <c r="C37" s="348"/>
      <c r="D37" s="348"/>
      <c r="E37" s="348"/>
      <c r="F37" s="348"/>
      <c r="G37" s="348"/>
      <c r="H37" s="348"/>
      <c r="I37" s="348"/>
      <c r="J37" s="348"/>
      <c r="K37" s="348"/>
      <c r="L37" s="348"/>
    </row>
    <row r="38" spans="2:13" s="394" customFormat="1" x14ac:dyDescent="0.2">
      <c r="B38" s="348"/>
      <c r="C38" s="348"/>
      <c r="D38" s="348"/>
      <c r="E38" s="348"/>
      <c r="F38" s="348"/>
      <c r="G38" s="348"/>
      <c r="H38" s="348"/>
      <c r="I38" s="348"/>
      <c r="J38" s="348"/>
      <c r="K38" s="348"/>
      <c r="L38" s="348"/>
    </row>
    <row r="39" spans="2:13" s="394" customFormat="1" x14ac:dyDescent="0.2">
      <c r="B39" s="348"/>
      <c r="C39" s="348"/>
      <c r="D39" s="348"/>
      <c r="E39" s="348"/>
      <c r="F39" s="348"/>
      <c r="G39" s="348"/>
      <c r="H39" s="348"/>
      <c r="I39" s="348"/>
      <c r="J39" s="348"/>
      <c r="K39" s="348"/>
      <c r="L39" s="348"/>
    </row>
    <row r="40" spans="2:13" ht="16.5" x14ac:dyDescent="0.3">
      <c r="C40" s="348" t="s">
        <v>264</v>
      </c>
      <c r="J40" s="348" t="s">
        <v>262</v>
      </c>
      <c r="M40" s="350"/>
    </row>
    <row r="41" spans="2:13" x14ac:dyDescent="0.2">
      <c r="C41" s="348" t="s">
        <v>265</v>
      </c>
      <c r="J41" s="348" t="s">
        <v>211</v>
      </c>
    </row>
    <row r="42" spans="2:13" x14ac:dyDescent="0.2">
      <c r="J42" s="348" t="s">
        <v>263</v>
      </c>
    </row>
    <row r="43" spans="2:13" x14ac:dyDescent="0.2">
      <c r="D43" s="348" t="s">
        <v>297</v>
      </c>
      <c r="G43" s="348" t="s">
        <v>298</v>
      </c>
    </row>
    <row r="44" spans="2:13" x14ac:dyDescent="0.2">
      <c r="D44" s="348" t="s">
        <v>299</v>
      </c>
      <c r="G44" s="348" t="s">
        <v>300</v>
      </c>
    </row>
    <row r="45" spans="2:13" x14ac:dyDescent="0.2">
      <c r="D45" s="348" t="s">
        <v>301</v>
      </c>
      <c r="G45" s="348">
        <v>41803</v>
      </c>
    </row>
    <row r="47" spans="2:13" x14ac:dyDescent="0.2">
      <c r="B47" s="348" t="s">
        <v>269</v>
      </c>
    </row>
    <row r="49" spans="2:14" x14ac:dyDescent="0.2">
      <c r="B49" s="401"/>
      <c r="C49" s="401" t="s">
        <v>270</v>
      </c>
      <c r="D49" s="401" t="s">
        <v>302</v>
      </c>
      <c r="E49" s="401" t="s">
        <v>303</v>
      </c>
      <c r="F49" s="401" t="s">
        <v>304</v>
      </c>
      <c r="G49" s="401" t="s">
        <v>362</v>
      </c>
      <c r="H49" s="401" t="s">
        <v>273</v>
      </c>
      <c r="I49" s="401" t="s">
        <v>305</v>
      </c>
      <c r="J49" s="401" t="s">
        <v>306</v>
      </c>
      <c r="K49" s="401" t="s">
        <v>307</v>
      </c>
      <c r="L49" s="401" t="s">
        <v>308</v>
      </c>
      <c r="M49" s="401" t="s">
        <v>309</v>
      </c>
      <c r="N49" s="401" t="s">
        <v>310</v>
      </c>
    </row>
    <row r="50" spans="2:14" x14ac:dyDescent="0.2">
      <c r="B50" s="401" t="s">
        <v>311</v>
      </c>
      <c r="C50" s="401"/>
      <c r="D50" s="401" t="s">
        <v>312</v>
      </c>
      <c r="E50" s="401"/>
      <c r="F50" s="401"/>
      <c r="G50" s="401" t="s">
        <v>313</v>
      </c>
      <c r="H50" s="401"/>
      <c r="I50" s="401" t="s">
        <v>314</v>
      </c>
      <c r="J50" s="401"/>
      <c r="K50" s="401"/>
      <c r="L50" s="401" t="s">
        <v>315</v>
      </c>
      <c r="M50" s="401" t="s">
        <v>316</v>
      </c>
      <c r="N50" s="401" t="s">
        <v>317</v>
      </c>
    </row>
    <row r="51" spans="2:14" x14ac:dyDescent="0.2">
      <c r="B51" s="401">
        <v>1</v>
      </c>
      <c r="C51" s="401" t="s">
        <v>318</v>
      </c>
      <c r="D51" s="401">
        <v>33</v>
      </c>
      <c r="E51" s="401" t="s">
        <v>319</v>
      </c>
      <c r="F51" s="401" t="s">
        <v>320</v>
      </c>
      <c r="G51" s="401">
        <v>260686112596.7341</v>
      </c>
      <c r="H51" s="401">
        <v>41102</v>
      </c>
      <c r="I51" s="401">
        <v>0.35</v>
      </c>
      <c r="J51" s="401">
        <v>41803</v>
      </c>
      <c r="K51" s="401">
        <v>691</v>
      </c>
      <c r="L51" s="401">
        <v>299</v>
      </c>
      <c r="M51" s="401">
        <v>263319305.65326676</v>
      </c>
      <c r="N51" s="402">
        <v>27556365336.614368</v>
      </c>
    </row>
    <row r="52" spans="2:14" x14ac:dyDescent="0.2">
      <c r="B52" s="401">
        <v>2</v>
      </c>
      <c r="C52" s="401">
        <v>418</v>
      </c>
      <c r="D52" s="401">
        <v>17</v>
      </c>
      <c r="E52" s="401" t="s">
        <v>321</v>
      </c>
      <c r="F52" s="401" t="s">
        <v>322</v>
      </c>
      <c r="G52" s="401">
        <v>28201924572.139496</v>
      </c>
      <c r="H52" s="401">
        <v>41459</v>
      </c>
      <c r="I52" s="401">
        <v>0.38</v>
      </c>
      <c r="J52" s="401">
        <v>41803</v>
      </c>
      <c r="K52" s="401">
        <v>339</v>
      </c>
      <c r="L52" s="401">
        <v>171</v>
      </c>
      <c r="M52" s="401">
        <v>55297891.317920581</v>
      </c>
      <c r="N52" s="402">
        <v>3593256977.8384795</v>
      </c>
    </row>
    <row r="53" spans="2:14" x14ac:dyDescent="0.2">
      <c r="B53" s="401">
        <v>3</v>
      </c>
      <c r="C53" s="401" t="s">
        <v>323</v>
      </c>
      <c r="D53" s="401">
        <v>4.5</v>
      </c>
      <c r="E53" s="401" t="s">
        <v>324</v>
      </c>
      <c r="F53" s="401" t="s">
        <v>325</v>
      </c>
      <c r="G53" s="401">
        <v>1463129341.3741577</v>
      </c>
      <c r="H53" s="401">
        <v>41774</v>
      </c>
      <c r="I53" s="401">
        <v>1</v>
      </c>
      <c r="J53" s="401">
        <v>41803</v>
      </c>
      <c r="K53" s="401">
        <v>28</v>
      </c>
      <c r="L53" s="401">
        <v>107</v>
      </c>
      <c r="M53" s="401">
        <v>10837995.121290056</v>
      </c>
      <c r="N53" s="402">
        <v>1159665477.9780359</v>
      </c>
    </row>
    <row r="54" spans="2:14" x14ac:dyDescent="0.2">
      <c r="B54" s="401">
        <v>4</v>
      </c>
      <c r="C54" s="401" t="s">
        <v>326</v>
      </c>
      <c r="D54" s="401">
        <v>67</v>
      </c>
      <c r="E54" s="401" t="s">
        <v>327</v>
      </c>
      <c r="F54" s="401" t="s">
        <v>320</v>
      </c>
      <c r="G54" s="401">
        <v>565509939682.53455</v>
      </c>
      <c r="H54" s="401">
        <v>40340</v>
      </c>
      <c r="I54" s="401">
        <v>7.4999999999999997E-2</v>
      </c>
      <c r="J54" s="401">
        <v>41803</v>
      </c>
      <c r="K54" s="401">
        <v>1442</v>
      </c>
      <c r="L54" s="401">
        <v>360</v>
      </c>
      <c r="M54" s="401">
        <v>281348228.6977784</v>
      </c>
      <c r="N54" s="402">
        <v>7596402174.8400164</v>
      </c>
    </row>
    <row r="55" spans="2:14" x14ac:dyDescent="0.2">
      <c r="B55" s="401">
        <v>5</v>
      </c>
      <c r="C55" s="401" t="s">
        <v>328</v>
      </c>
      <c r="D55" s="401">
        <v>43</v>
      </c>
      <c r="E55" s="401" t="s">
        <v>329</v>
      </c>
      <c r="F55" s="401" t="s">
        <v>330</v>
      </c>
      <c r="G55" s="401">
        <v>221520125634.63867</v>
      </c>
      <c r="H55" s="401">
        <v>40498</v>
      </c>
      <c r="I55" s="401">
        <v>0.2</v>
      </c>
      <c r="J55" s="401">
        <v>41803</v>
      </c>
      <c r="K55" s="401">
        <v>1287</v>
      </c>
      <c r="L55" s="401">
        <v>3</v>
      </c>
      <c r="M55" s="401">
        <v>171721027.62375101</v>
      </c>
      <c r="N55" s="402">
        <v>103032616.57425053</v>
      </c>
    </row>
    <row r="56" spans="2:14" x14ac:dyDescent="0.2">
      <c r="B56" s="401">
        <v>6</v>
      </c>
      <c r="C56" s="401" t="s">
        <v>331</v>
      </c>
      <c r="D56" s="401">
        <v>26</v>
      </c>
      <c r="E56" s="401" t="s">
        <v>332</v>
      </c>
      <c r="F56" s="401" t="s">
        <v>333</v>
      </c>
      <c r="G56" s="401">
        <v>20516552266.15226</v>
      </c>
      <c r="H56" s="401">
        <v>41407</v>
      </c>
      <c r="I56" s="401">
        <v>1</v>
      </c>
      <c r="J56" s="401">
        <v>41803</v>
      </c>
      <c r="K56" s="401">
        <v>390</v>
      </c>
      <c r="L56" s="401">
        <v>360</v>
      </c>
      <c r="M56" s="401">
        <v>26303272.13609264</v>
      </c>
      <c r="N56" s="402">
        <v>9469177968.993351</v>
      </c>
    </row>
    <row r="57" spans="2:14" x14ac:dyDescent="0.2">
      <c r="B57" s="401">
        <v>7</v>
      </c>
      <c r="C57" s="401">
        <v>395</v>
      </c>
      <c r="D57" s="401">
        <v>32</v>
      </c>
      <c r="E57" s="401" t="s">
        <v>334</v>
      </c>
      <c r="F57" s="401" t="s">
        <v>335</v>
      </c>
      <c r="G57" s="401">
        <v>31206089815.14032</v>
      </c>
      <c r="H57" s="401">
        <v>41435</v>
      </c>
      <c r="I57" s="401">
        <v>0.35</v>
      </c>
      <c r="J57" s="401">
        <v>41803</v>
      </c>
      <c r="K57" s="401">
        <v>363</v>
      </c>
      <c r="L57" s="401">
        <v>360</v>
      </c>
      <c r="M57" s="401">
        <v>32506343.557437833</v>
      </c>
      <c r="N57" s="402">
        <v>4095799288.2371702</v>
      </c>
    </row>
    <row r="58" spans="2:14" x14ac:dyDescent="0.2">
      <c r="B58" s="401">
        <v>8</v>
      </c>
      <c r="C58" s="401">
        <v>396</v>
      </c>
      <c r="D58" s="401">
        <v>24</v>
      </c>
      <c r="E58" s="401" t="s">
        <v>336</v>
      </c>
      <c r="F58" s="401" t="s">
        <v>337</v>
      </c>
      <c r="G58" s="401">
        <v>13262355164.707064</v>
      </c>
      <c r="H58" s="401">
        <v>41437</v>
      </c>
      <c r="I58" s="401">
        <v>1</v>
      </c>
      <c r="J58" s="401">
        <v>41803</v>
      </c>
      <c r="K58" s="401">
        <v>361</v>
      </c>
      <c r="L58" s="401">
        <v>359</v>
      </c>
      <c r="M58" s="401">
        <v>18419937.72875981</v>
      </c>
      <c r="N58" s="402">
        <v>6612757644.6247721</v>
      </c>
    </row>
    <row r="59" spans="2:14" x14ac:dyDescent="0.2">
      <c r="B59" s="401">
        <v>9</v>
      </c>
      <c r="C59" s="401" t="s">
        <v>338</v>
      </c>
      <c r="D59" s="401">
        <v>22</v>
      </c>
      <c r="E59" s="401" t="s">
        <v>339</v>
      </c>
      <c r="F59" s="401" t="s">
        <v>340</v>
      </c>
      <c r="G59" s="401">
        <v>78286019049.586197</v>
      </c>
      <c r="H59" s="401">
        <v>41424</v>
      </c>
      <c r="I59" s="401">
        <v>1</v>
      </c>
      <c r="J59" s="401">
        <v>41803</v>
      </c>
      <c r="K59" s="401">
        <v>373</v>
      </c>
      <c r="L59" s="401">
        <v>287</v>
      </c>
      <c r="M59" s="401">
        <v>118615180.37816091</v>
      </c>
      <c r="N59" s="402">
        <v>34042556768.532181</v>
      </c>
    </row>
    <row r="60" spans="2:14" x14ac:dyDescent="0.2">
      <c r="B60" s="401">
        <v>10</v>
      </c>
      <c r="C60" s="401" t="s">
        <v>341</v>
      </c>
      <c r="D60" s="401">
        <v>18</v>
      </c>
      <c r="E60" s="401" t="s">
        <v>342</v>
      </c>
      <c r="F60" s="401" t="s">
        <v>343</v>
      </c>
      <c r="G60" s="401">
        <v>9957955796.6239662</v>
      </c>
      <c r="H60" s="401">
        <v>41571</v>
      </c>
      <c r="I60" s="401">
        <v>0.5</v>
      </c>
      <c r="J60" s="401">
        <v>41803</v>
      </c>
      <c r="K60" s="401">
        <v>229</v>
      </c>
      <c r="L60" s="401">
        <v>311</v>
      </c>
      <c r="M60" s="401">
        <v>18440658.882636975</v>
      </c>
      <c r="N60" s="402">
        <v>2867522456.2500496</v>
      </c>
    </row>
    <row r="61" spans="2:14" x14ac:dyDescent="0.2">
      <c r="B61" s="401">
        <v>11</v>
      </c>
      <c r="C61" s="401" t="s">
        <v>344</v>
      </c>
      <c r="D61" s="401">
        <v>22</v>
      </c>
      <c r="E61" s="401" t="s">
        <v>345</v>
      </c>
      <c r="F61" s="401" t="s">
        <v>346</v>
      </c>
      <c r="G61" s="401">
        <v>58392874857</v>
      </c>
      <c r="H61" s="401">
        <v>41256</v>
      </c>
      <c r="I61" s="401">
        <v>0.33329999999999999</v>
      </c>
      <c r="J61" s="401">
        <v>41803</v>
      </c>
      <c r="K61" s="401">
        <v>540</v>
      </c>
      <c r="L61" s="401">
        <v>120</v>
      </c>
      <c r="M61" s="401">
        <v>88474052.813636363</v>
      </c>
      <c r="N61" s="402">
        <v>3538608216.3341999</v>
      </c>
    </row>
    <row r="62" spans="2:14" x14ac:dyDescent="0.2">
      <c r="B62" s="401">
        <v>12</v>
      </c>
      <c r="C62" s="401">
        <v>649</v>
      </c>
      <c r="D62" s="401">
        <v>11</v>
      </c>
      <c r="E62" s="401" t="s">
        <v>347</v>
      </c>
      <c r="F62" s="401" t="s">
        <v>348</v>
      </c>
      <c r="G62" s="401">
        <v>23195093487</v>
      </c>
      <c r="H62" s="401"/>
      <c r="I62" s="401">
        <v>0.19</v>
      </c>
      <c r="J62" s="401">
        <v>41803</v>
      </c>
      <c r="K62" s="401">
        <v>0</v>
      </c>
      <c r="L62" s="401">
        <v>330</v>
      </c>
      <c r="M62" s="401">
        <v>70288162.081818178</v>
      </c>
      <c r="N62" s="402">
        <v>4407067762.5299997</v>
      </c>
    </row>
    <row r="63" spans="2:14" x14ac:dyDescent="0.2">
      <c r="B63" s="401">
        <v>13</v>
      </c>
      <c r="C63" s="401" t="s">
        <v>349</v>
      </c>
      <c r="D63" s="401">
        <v>24</v>
      </c>
      <c r="E63" s="401" t="s">
        <v>350</v>
      </c>
      <c r="F63" s="401" t="s">
        <v>351</v>
      </c>
      <c r="G63" s="401">
        <v>90835540937</v>
      </c>
      <c r="H63" s="401">
        <v>41579</v>
      </c>
      <c r="I63" s="401">
        <v>0.33</v>
      </c>
      <c r="J63" s="401">
        <v>41803</v>
      </c>
      <c r="K63" s="401">
        <v>222</v>
      </c>
      <c r="L63" s="401">
        <v>360</v>
      </c>
      <c r="M63" s="401">
        <v>126160473.52361111</v>
      </c>
      <c r="N63" s="402">
        <v>14987864254.605001</v>
      </c>
    </row>
    <row r="64" spans="2:14" x14ac:dyDescent="0.2">
      <c r="B64" s="401">
        <v>14</v>
      </c>
      <c r="C64" s="401" t="s">
        <v>352</v>
      </c>
      <c r="D64" s="401">
        <v>24</v>
      </c>
      <c r="E64" s="401" t="s">
        <v>353</v>
      </c>
      <c r="F64" s="401" t="s">
        <v>354</v>
      </c>
      <c r="G64" s="401">
        <v>42138330891.339996</v>
      </c>
      <c r="H64" s="401">
        <v>41554</v>
      </c>
      <c r="I64" s="401">
        <v>0.2</v>
      </c>
      <c r="J64" s="401">
        <v>41803</v>
      </c>
      <c r="K64" s="401">
        <v>246</v>
      </c>
      <c r="L64" s="401">
        <v>360</v>
      </c>
      <c r="M64" s="401">
        <v>58525459.571305551</v>
      </c>
      <c r="N64" s="402">
        <v>4213833089.1339998</v>
      </c>
    </row>
    <row r="65" spans="2:14" x14ac:dyDescent="0.2">
      <c r="B65" s="401">
        <v>15</v>
      </c>
      <c r="C65" s="401" t="s">
        <v>355</v>
      </c>
      <c r="D65" s="401">
        <v>8</v>
      </c>
      <c r="E65" s="401" t="s">
        <v>356</v>
      </c>
      <c r="F65" s="401" t="s">
        <v>357</v>
      </c>
      <c r="G65" s="401">
        <v>55343721112</v>
      </c>
      <c r="H65" s="401">
        <v>41764</v>
      </c>
      <c r="I65" s="401">
        <v>0.75</v>
      </c>
      <c r="J65" s="401">
        <v>41803</v>
      </c>
      <c r="K65" s="401">
        <v>38</v>
      </c>
      <c r="L65" s="401">
        <v>202</v>
      </c>
      <c r="M65" s="401">
        <v>230598837.96666667</v>
      </c>
      <c r="N65" s="402">
        <v>34935723951.950005</v>
      </c>
    </row>
    <row r="66" spans="2:14" x14ac:dyDescent="0.2">
      <c r="B66" s="401">
        <v>16</v>
      </c>
      <c r="C66" s="401" t="s">
        <v>358</v>
      </c>
      <c r="D66" s="401">
        <v>6</v>
      </c>
      <c r="E66" s="401" t="s">
        <v>359</v>
      </c>
      <c r="F66" s="401" t="s">
        <v>360</v>
      </c>
      <c r="G66" s="401">
        <v>5967396409</v>
      </c>
      <c r="H66" s="401"/>
      <c r="I66" s="401">
        <v>0.69</v>
      </c>
      <c r="J66" s="401">
        <v>41803</v>
      </c>
      <c r="K66" s="401">
        <v>0</v>
      </c>
      <c r="L66" s="401">
        <v>180</v>
      </c>
      <c r="M66" s="401">
        <v>33152202.272222221</v>
      </c>
      <c r="N66" s="402">
        <v>4117503522.2099996</v>
      </c>
    </row>
    <row r="67" spans="2:14" x14ac:dyDescent="0.2">
      <c r="B67" s="401" t="s">
        <v>361</v>
      </c>
      <c r="C67" s="401"/>
      <c r="D67" s="401"/>
      <c r="E67" s="401"/>
      <c r="F67" s="401"/>
      <c r="G67" s="401"/>
      <c r="H67" s="401"/>
      <c r="I67" s="401"/>
      <c r="J67" s="401"/>
      <c r="K67" s="401"/>
      <c r="L67" s="401"/>
      <c r="M67" s="401"/>
      <c r="N67" s="403">
        <v>163297137507.24585</v>
      </c>
    </row>
    <row r="73" spans="2:14" ht="16.5" x14ac:dyDescent="0.3">
      <c r="B73" s="351"/>
      <c r="J73" s="464"/>
    </row>
    <row r="74" spans="2:14" ht="36" customHeight="1" x14ac:dyDescent="0.2">
      <c r="B74" s="646" t="s">
        <v>269</v>
      </c>
      <c r="C74" s="646"/>
      <c r="D74" s="646"/>
      <c r="E74" s="646"/>
      <c r="F74" s="646"/>
      <c r="G74" s="646"/>
      <c r="H74" s="646"/>
      <c r="I74" s="646"/>
      <c r="J74" s="646"/>
      <c r="K74" s="646"/>
      <c r="L74" s="444"/>
    </row>
    <row r="75" spans="2:14" ht="13.5" thickBot="1" x14ac:dyDescent="0.25">
      <c r="C75" s="355"/>
      <c r="D75" s="355"/>
      <c r="E75" s="355"/>
      <c r="F75" s="355"/>
      <c r="G75" s="355"/>
      <c r="J75" s="464"/>
    </row>
    <row r="76" spans="2:14" ht="25.5" customHeight="1" x14ac:dyDescent="0.2">
      <c r="B76" s="649" t="s">
        <v>270</v>
      </c>
      <c r="C76" s="651" t="s">
        <v>271</v>
      </c>
      <c r="D76" s="651" t="s">
        <v>272</v>
      </c>
      <c r="E76" s="651" t="s">
        <v>273</v>
      </c>
      <c r="F76" s="651" t="s">
        <v>274</v>
      </c>
      <c r="G76" s="651" t="s">
        <v>275</v>
      </c>
      <c r="H76" s="651" t="s">
        <v>307</v>
      </c>
      <c r="I76" s="651" t="s">
        <v>277</v>
      </c>
      <c r="J76" s="667" t="s">
        <v>278</v>
      </c>
      <c r="K76" s="655" t="s">
        <v>279</v>
      </c>
      <c r="L76" s="357"/>
    </row>
    <row r="77" spans="2:14" ht="57" customHeight="1" thickBot="1" x14ac:dyDescent="0.25">
      <c r="B77" s="665"/>
      <c r="C77" s="666"/>
      <c r="D77" s="666" t="s">
        <v>280</v>
      </c>
      <c r="E77" s="666"/>
      <c r="F77" s="666" t="s">
        <v>9</v>
      </c>
      <c r="G77" s="666"/>
      <c r="H77" s="666"/>
      <c r="I77" s="666"/>
      <c r="J77" s="668"/>
      <c r="K77" s="669"/>
      <c r="L77" s="357"/>
    </row>
    <row r="78" spans="2:14" ht="13.5" x14ac:dyDescent="0.25">
      <c r="B78" s="465">
        <v>1</v>
      </c>
      <c r="C78" s="461">
        <v>240</v>
      </c>
      <c r="D78" s="462">
        <v>1091317000000</v>
      </c>
      <c r="E78" s="466">
        <v>39098</v>
      </c>
      <c r="F78" s="459">
        <v>3.3333333333333333E-2</v>
      </c>
      <c r="G78" s="466">
        <v>41803</v>
      </c>
      <c r="H78" s="460">
        <v>2667</v>
      </c>
      <c r="I78" s="460">
        <v>360</v>
      </c>
      <c r="J78" s="458">
        <f>+D78/(C78*30)</f>
        <v>151571805.55555555</v>
      </c>
      <c r="K78" s="467">
        <v>1818861666.6666701</v>
      </c>
      <c r="L78" s="468">
        <f>+J78*I78*F78</f>
        <v>1818861666.6666667</v>
      </c>
    </row>
    <row r="79" spans="2:14" ht="13.5" x14ac:dyDescent="0.25">
      <c r="B79" s="469">
        <v>2</v>
      </c>
      <c r="C79" s="461">
        <v>44</v>
      </c>
      <c r="D79" s="462">
        <v>1663291395.8050001</v>
      </c>
      <c r="E79" s="466">
        <v>40422</v>
      </c>
      <c r="F79" s="459">
        <v>1</v>
      </c>
      <c r="G79" s="466">
        <v>41803</v>
      </c>
      <c r="H79" s="460">
        <v>1362</v>
      </c>
      <c r="I79" s="460">
        <v>30</v>
      </c>
      <c r="J79" s="458">
        <f t="shared" ref="J79:J142" si="4">+D79/(C79*30)</f>
        <v>1260069.2392462122</v>
      </c>
      <c r="K79" s="470">
        <v>37802077.177386366</v>
      </c>
      <c r="L79" s="468">
        <f t="shared" ref="L79:L142" si="5">+J79*I79*F79</f>
        <v>37802077.177386366</v>
      </c>
    </row>
    <row r="80" spans="2:14" ht="13.5" x14ac:dyDescent="0.25">
      <c r="B80" s="465">
        <v>3</v>
      </c>
      <c r="C80" s="461">
        <v>39</v>
      </c>
      <c r="D80" s="462">
        <v>2354650000</v>
      </c>
      <c r="E80" s="466">
        <v>40575</v>
      </c>
      <c r="F80" s="459">
        <v>1</v>
      </c>
      <c r="G80" s="466">
        <v>41803</v>
      </c>
      <c r="H80" s="460">
        <v>1212</v>
      </c>
      <c r="I80" s="460">
        <v>30</v>
      </c>
      <c r="J80" s="458">
        <f t="shared" si="4"/>
        <v>2012521.3675213675</v>
      </c>
      <c r="K80" s="470">
        <v>60375641.025641024</v>
      </c>
      <c r="L80" s="468">
        <f t="shared" si="5"/>
        <v>60375641.025641024</v>
      </c>
    </row>
    <row r="81" spans="2:12" ht="13.5" x14ac:dyDescent="0.25">
      <c r="B81" s="469">
        <v>4</v>
      </c>
      <c r="C81" s="461">
        <v>40</v>
      </c>
      <c r="D81" s="462">
        <v>3876525000</v>
      </c>
      <c r="E81" s="466">
        <v>40664</v>
      </c>
      <c r="F81" s="459">
        <v>1</v>
      </c>
      <c r="G81" s="466">
        <v>41803</v>
      </c>
      <c r="H81" s="460">
        <v>1122</v>
      </c>
      <c r="I81" s="460">
        <v>78</v>
      </c>
      <c r="J81" s="458">
        <f t="shared" si="4"/>
        <v>3230437.5</v>
      </c>
      <c r="K81" s="470">
        <v>251974125</v>
      </c>
      <c r="L81" s="468">
        <f t="shared" si="5"/>
        <v>251974125</v>
      </c>
    </row>
    <row r="82" spans="2:12" ht="13.5" x14ac:dyDescent="0.25">
      <c r="B82" s="465">
        <v>5</v>
      </c>
      <c r="C82" s="461">
        <v>2.6000000000000014</v>
      </c>
      <c r="D82" s="462">
        <v>416109521.7839914</v>
      </c>
      <c r="E82" s="466">
        <v>40728</v>
      </c>
      <c r="F82" s="459">
        <v>1</v>
      </c>
      <c r="G82" s="466">
        <v>41803</v>
      </c>
      <c r="H82" s="460">
        <v>1059</v>
      </c>
      <c r="I82" s="460">
        <v>30</v>
      </c>
      <c r="J82" s="458">
        <f t="shared" si="4"/>
        <v>5334737.4587691175</v>
      </c>
      <c r="K82" s="470">
        <v>160042123.76307353</v>
      </c>
      <c r="L82" s="468">
        <f t="shared" si="5"/>
        <v>160042123.76307353</v>
      </c>
    </row>
    <row r="83" spans="2:12" ht="13.5" x14ac:dyDescent="0.25">
      <c r="B83" s="469">
        <v>6</v>
      </c>
      <c r="C83" s="461">
        <v>34</v>
      </c>
      <c r="D83" s="462">
        <v>1547024153.0899999</v>
      </c>
      <c r="E83" s="466">
        <v>40730</v>
      </c>
      <c r="F83" s="459">
        <v>1</v>
      </c>
      <c r="G83" s="466">
        <v>41803</v>
      </c>
      <c r="H83" s="460">
        <v>1057</v>
      </c>
      <c r="I83" s="460">
        <v>30</v>
      </c>
      <c r="J83" s="458">
        <f t="shared" si="4"/>
        <v>1516690.3461666666</v>
      </c>
      <c r="K83" s="470">
        <v>45500710.384999998</v>
      </c>
      <c r="L83" s="468">
        <f t="shared" si="5"/>
        <v>45500710.384999998</v>
      </c>
    </row>
    <row r="84" spans="2:12" ht="13.5" x14ac:dyDescent="0.25">
      <c r="B84" s="465">
        <v>7</v>
      </c>
      <c r="C84" s="461">
        <v>35</v>
      </c>
      <c r="D84" s="462">
        <v>2488357155.7249999</v>
      </c>
      <c r="E84" s="466">
        <v>40817</v>
      </c>
      <c r="F84" s="459">
        <v>1</v>
      </c>
      <c r="G84" s="466">
        <v>41803</v>
      </c>
      <c r="H84" s="460">
        <v>972</v>
      </c>
      <c r="I84" s="460">
        <v>78</v>
      </c>
      <c r="J84" s="458">
        <f t="shared" si="4"/>
        <v>2369863.9578333334</v>
      </c>
      <c r="K84" s="470">
        <v>184849388.711</v>
      </c>
      <c r="L84" s="468">
        <f t="shared" si="5"/>
        <v>184849388.711</v>
      </c>
    </row>
    <row r="85" spans="2:12" ht="13.5" x14ac:dyDescent="0.25">
      <c r="B85" s="469">
        <v>8</v>
      </c>
      <c r="C85" s="461">
        <v>31</v>
      </c>
      <c r="D85" s="462">
        <v>2649285000</v>
      </c>
      <c r="E85" s="466">
        <v>40821</v>
      </c>
      <c r="F85" s="459">
        <v>1</v>
      </c>
      <c r="G85" s="466">
        <v>41803</v>
      </c>
      <c r="H85" s="460">
        <v>968</v>
      </c>
      <c r="I85" s="460">
        <v>30</v>
      </c>
      <c r="J85" s="458">
        <f t="shared" si="4"/>
        <v>2848693.5483870967</v>
      </c>
      <c r="K85" s="470">
        <v>85460806.451612905</v>
      </c>
      <c r="L85" s="468">
        <f t="shared" si="5"/>
        <v>85460806.451612905</v>
      </c>
    </row>
    <row r="86" spans="2:12" ht="13.5" x14ac:dyDescent="0.25">
      <c r="B86" s="465">
        <v>9</v>
      </c>
      <c r="C86" s="461">
        <v>29.5</v>
      </c>
      <c r="D86" s="462">
        <v>1302336821</v>
      </c>
      <c r="E86" s="466">
        <v>40826</v>
      </c>
      <c r="F86" s="459">
        <v>0.5</v>
      </c>
      <c r="G86" s="466">
        <v>41803</v>
      </c>
      <c r="H86" s="460">
        <v>963</v>
      </c>
      <c r="I86" s="460">
        <v>30</v>
      </c>
      <c r="J86" s="458">
        <f t="shared" si="4"/>
        <v>1471567.029378531</v>
      </c>
      <c r="K86" s="470">
        <v>22073505.440677967</v>
      </c>
      <c r="L86" s="468">
        <f t="shared" si="5"/>
        <v>22073505.440677967</v>
      </c>
    </row>
    <row r="87" spans="2:12" ht="13.5" x14ac:dyDescent="0.25">
      <c r="B87" s="469">
        <v>10</v>
      </c>
      <c r="C87" s="461">
        <v>30</v>
      </c>
      <c r="D87" s="462">
        <v>1167151939.9000001</v>
      </c>
      <c r="E87" s="466">
        <v>40848</v>
      </c>
      <c r="F87" s="459">
        <v>1</v>
      </c>
      <c r="G87" s="466">
        <v>41803</v>
      </c>
      <c r="H87" s="460">
        <v>942</v>
      </c>
      <c r="I87" s="460">
        <v>30</v>
      </c>
      <c r="J87" s="458">
        <f t="shared" si="4"/>
        <v>1296835.4887777779</v>
      </c>
      <c r="K87" s="470">
        <v>38905064.663333334</v>
      </c>
      <c r="L87" s="468">
        <f t="shared" si="5"/>
        <v>38905064.663333334</v>
      </c>
    </row>
    <row r="88" spans="2:12" ht="13.5" x14ac:dyDescent="0.25">
      <c r="B88" s="465">
        <v>11</v>
      </c>
      <c r="C88" s="461">
        <v>30</v>
      </c>
      <c r="D88" s="462">
        <v>1113792647.5</v>
      </c>
      <c r="E88" s="466">
        <v>40862</v>
      </c>
      <c r="F88" s="459">
        <v>1</v>
      </c>
      <c r="G88" s="466">
        <v>41803</v>
      </c>
      <c r="H88" s="460">
        <v>928</v>
      </c>
      <c r="I88" s="460">
        <v>30</v>
      </c>
      <c r="J88" s="458">
        <f t="shared" si="4"/>
        <v>1237547.3861111111</v>
      </c>
      <c r="K88" s="470">
        <v>37126421.583333336</v>
      </c>
      <c r="L88" s="468">
        <f t="shared" si="5"/>
        <v>37126421.583333336</v>
      </c>
    </row>
    <row r="89" spans="2:12" ht="13.5" x14ac:dyDescent="0.25">
      <c r="B89" s="469">
        <v>12</v>
      </c>
      <c r="C89" s="461">
        <v>30</v>
      </c>
      <c r="D89" s="462">
        <v>3051213551.6279998</v>
      </c>
      <c r="E89" s="466">
        <v>40878</v>
      </c>
      <c r="F89" s="459">
        <v>1</v>
      </c>
      <c r="G89" s="466">
        <v>41803</v>
      </c>
      <c r="H89" s="460">
        <v>912</v>
      </c>
      <c r="I89" s="460">
        <v>30</v>
      </c>
      <c r="J89" s="458">
        <f t="shared" si="4"/>
        <v>3390237.2795866663</v>
      </c>
      <c r="K89" s="470">
        <v>101707118.38759999</v>
      </c>
      <c r="L89" s="468">
        <f t="shared" si="5"/>
        <v>101707118.38759999</v>
      </c>
    </row>
    <row r="90" spans="2:12" ht="13.5" x14ac:dyDescent="0.25">
      <c r="B90" s="465">
        <v>13</v>
      </c>
      <c r="C90" s="461">
        <v>28</v>
      </c>
      <c r="D90" s="462">
        <v>2389021308</v>
      </c>
      <c r="E90" s="466">
        <v>40906</v>
      </c>
      <c r="F90" s="459">
        <v>0.5</v>
      </c>
      <c r="G90" s="466">
        <v>41803</v>
      </c>
      <c r="H90" s="460">
        <v>884</v>
      </c>
      <c r="I90" s="460">
        <v>30</v>
      </c>
      <c r="J90" s="458">
        <f t="shared" si="4"/>
        <v>2844072.9857142856</v>
      </c>
      <c r="K90" s="470">
        <v>42661094.785714284</v>
      </c>
      <c r="L90" s="468">
        <f t="shared" si="5"/>
        <v>42661094.785714284</v>
      </c>
    </row>
    <row r="91" spans="2:12" ht="13.5" x14ac:dyDescent="0.25">
      <c r="B91" s="469">
        <v>14</v>
      </c>
      <c r="C91" s="461">
        <v>28</v>
      </c>
      <c r="D91" s="462">
        <v>1460091849.9999998</v>
      </c>
      <c r="E91" s="466">
        <v>40923</v>
      </c>
      <c r="F91" s="459">
        <v>1</v>
      </c>
      <c r="G91" s="466">
        <v>41803</v>
      </c>
      <c r="H91" s="460">
        <v>868</v>
      </c>
      <c r="I91" s="460">
        <v>30</v>
      </c>
      <c r="J91" s="458">
        <f t="shared" si="4"/>
        <v>1738204.583333333</v>
      </c>
      <c r="K91" s="470">
        <v>52146137.499999993</v>
      </c>
      <c r="L91" s="468">
        <f t="shared" si="5"/>
        <v>52146137.499999993</v>
      </c>
    </row>
    <row r="92" spans="2:12" ht="13.5" x14ac:dyDescent="0.25">
      <c r="B92" s="465">
        <v>15</v>
      </c>
      <c r="C92" s="461">
        <v>27</v>
      </c>
      <c r="D92" s="462">
        <v>1646076999.9999998</v>
      </c>
      <c r="E92" s="466">
        <v>40940</v>
      </c>
      <c r="F92" s="459">
        <v>1</v>
      </c>
      <c r="G92" s="466">
        <v>41803</v>
      </c>
      <c r="H92" s="460">
        <v>852</v>
      </c>
      <c r="I92" s="460">
        <v>30</v>
      </c>
      <c r="J92" s="458">
        <f t="shared" si="4"/>
        <v>2032193.8271604935</v>
      </c>
      <c r="K92" s="470">
        <v>60965814.814814806</v>
      </c>
      <c r="L92" s="468">
        <f t="shared" si="5"/>
        <v>60965814.814814806</v>
      </c>
    </row>
    <row r="93" spans="2:12" ht="13.5" x14ac:dyDescent="0.25">
      <c r="B93" s="469">
        <v>16</v>
      </c>
      <c r="C93" s="461">
        <v>27.49666666666667</v>
      </c>
      <c r="D93" s="462">
        <v>16614571681</v>
      </c>
      <c r="E93" s="466">
        <v>40945</v>
      </c>
      <c r="F93" s="459">
        <v>0.5</v>
      </c>
      <c r="G93" s="466">
        <v>41803</v>
      </c>
      <c r="H93" s="460">
        <v>847</v>
      </c>
      <c r="I93" s="460">
        <v>30</v>
      </c>
      <c r="J93" s="458">
        <f t="shared" si="4"/>
        <v>20141316.13650139</v>
      </c>
      <c r="K93" s="470">
        <v>302119742.04752088</v>
      </c>
      <c r="L93" s="468">
        <f t="shared" si="5"/>
        <v>302119742.04752088</v>
      </c>
    </row>
    <row r="94" spans="2:12" ht="13.5" x14ac:dyDescent="0.25">
      <c r="B94" s="465">
        <v>17</v>
      </c>
      <c r="C94" s="461">
        <v>30</v>
      </c>
      <c r="D94" s="462">
        <v>3409885246.9000001</v>
      </c>
      <c r="E94" s="466">
        <v>40969</v>
      </c>
      <c r="F94" s="459">
        <v>1</v>
      </c>
      <c r="G94" s="466">
        <v>41803</v>
      </c>
      <c r="H94" s="460">
        <v>822</v>
      </c>
      <c r="I94" s="460">
        <v>78</v>
      </c>
      <c r="J94" s="458">
        <f t="shared" si="4"/>
        <v>3788761.3854444446</v>
      </c>
      <c r="K94" s="470">
        <v>295523388.06466669</v>
      </c>
      <c r="L94" s="468">
        <f t="shared" si="5"/>
        <v>295523388.06466669</v>
      </c>
    </row>
    <row r="95" spans="2:12" ht="13.5" x14ac:dyDescent="0.25">
      <c r="B95" s="469">
        <v>18</v>
      </c>
      <c r="C95" s="461">
        <v>26</v>
      </c>
      <c r="D95" s="462">
        <v>2123256319.7999997</v>
      </c>
      <c r="E95" s="466">
        <v>40988</v>
      </c>
      <c r="F95" s="459">
        <v>1</v>
      </c>
      <c r="G95" s="466">
        <v>41803</v>
      </c>
      <c r="H95" s="460">
        <v>803</v>
      </c>
      <c r="I95" s="460">
        <v>30</v>
      </c>
      <c r="J95" s="458">
        <f t="shared" si="4"/>
        <v>2722123.4869230767</v>
      </c>
      <c r="K95" s="470">
        <v>81663704.607692301</v>
      </c>
      <c r="L95" s="468">
        <f t="shared" si="5"/>
        <v>81663704.607692301</v>
      </c>
    </row>
    <row r="96" spans="2:12" ht="13.5" x14ac:dyDescent="0.25">
      <c r="B96" s="465">
        <v>19</v>
      </c>
      <c r="C96" s="461">
        <v>28</v>
      </c>
      <c r="D96" s="462">
        <v>1583231895.0400002</v>
      </c>
      <c r="E96" s="466">
        <v>41000</v>
      </c>
      <c r="F96" s="459">
        <v>1</v>
      </c>
      <c r="G96" s="466">
        <v>41803</v>
      </c>
      <c r="H96" s="460">
        <v>792</v>
      </c>
      <c r="I96" s="460">
        <v>48</v>
      </c>
      <c r="J96" s="458">
        <f t="shared" si="4"/>
        <v>1884799.8750476192</v>
      </c>
      <c r="K96" s="470">
        <v>90470394.002285719</v>
      </c>
      <c r="L96" s="468">
        <f t="shared" si="5"/>
        <v>90470394.002285719</v>
      </c>
    </row>
    <row r="97" spans="2:12" ht="13.5" x14ac:dyDescent="0.25">
      <c r="B97" s="469">
        <v>20</v>
      </c>
      <c r="C97" s="461">
        <v>25</v>
      </c>
      <c r="D97" s="462">
        <v>1057500000</v>
      </c>
      <c r="E97" s="466">
        <v>41010</v>
      </c>
      <c r="F97" s="459">
        <v>1</v>
      </c>
      <c r="G97" s="466">
        <v>41803</v>
      </c>
      <c r="H97" s="460">
        <v>782</v>
      </c>
      <c r="I97" s="460">
        <v>30</v>
      </c>
      <c r="J97" s="458">
        <f t="shared" si="4"/>
        <v>1410000</v>
      </c>
      <c r="K97" s="470">
        <v>42300000</v>
      </c>
      <c r="L97" s="468">
        <f t="shared" si="5"/>
        <v>42300000</v>
      </c>
    </row>
    <row r="98" spans="2:12" ht="13.5" x14ac:dyDescent="0.25">
      <c r="B98" s="465">
        <v>21</v>
      </c>
      <c r="C98" s="461">
        <v>25</v>
      </c>
      <c r="D98" s="462">
        <v>375567000</v>
      </c>
      <c r="E98" s="466">
        <v>41014</v>
      </c>
      <c r="F98" s="459">
        <v>1</v>
      </c>
      <c r="G98" s="466">
        <v>41803</v>
      </c>
      <c r="H98" s="460">
        <v>778</v>
      </c>
      <c r="I98" s="460">
        <v>30</v>
      </c>
      <c r="J98" s="458">
        <f t="shared" si="4"/>
        <v>500756</v>
      </c>
      <c r="K98" s="470">
        <v>15022680</v>
      </c>
      <c r="L98" s="468">
        <f t="shared" si="5"/>
        <v>15022680</v>
      </c>
    </row>
    <row r="99" spans="2:12" ht="13.5" x14ac:dyDescent="0.25">
      <c r="B99" s="469">
        <v>22</v>
      </c>
      <c r="C99" s="461">
        <v>24</v>
      </c>
      <c r="D99" s="462">
        <v>19000000000</v>
      </c>
      <c r="E99" s="466">
        <v>41044</v>
      </c>
      <c r="F99" s="459">
        <v>0.5</v>
      </c>
      <c r="G99" s="466">
        <v>41803</v>
      </c>
      <c r="H99" s="460">
        <v>748</v>
      </c>
      <c r="I99" s="460">
        <v>30</v>
      </c>
      <c r="J99" s="458">
        <f t="shared" si="4"/>
        <v>26388888.888888888</v>
      </c>
      <c r="K99" s="470">
        <v>395833333.33333331</v>
      </c>
      <c r="L99" s="468">
        <f t="shared" si="5"/>
        <v>395833333.33333331</v>
      </c>
    </row>
    <row r="100" spans="2:12" ht="13.5" x14ac:dyDescent="0.25">
      <c r="B100" s="465">
        <v>23</v>
      </c>
      <c r="C100" s="461">
        <v>26</v>
      </c>
      <c r="D100" s="462">
        <v>1623018865</v>
      </c>
      <c r="E100" s="466">
        <v>41052</v>
      </c>
      <c r="F100" s="459">
        <v>1</v>
      </c>
      <c r="G100" s="466">
        <v>41803</v>
      </c>
      <c r="H100" s="460">
        <v>740</v>
      </c>
      <c r="I100" s="460">
        <v>40</v>
      </c>
      <c r="J100" s="458">
        <f t="shared" si="4"/>
        <v>2080793.4166666667</v>
      </c>
      <c r="K100" s="470">
        <v>83231736.666666672</v>
      </c>
      <c r="L100" s="468">
        <f t="shared" si="5"/>
        <v>83231736.666666672</v>
      </c>
    </row>
    <row r="101" spans="2:12" ht="13.5" x14ac:dyDescent="0.25">
      <c r="B101" s="469">
        <v>24</v>
      </c>
      <c r="C101" s="461">
        <v>36</v>
      </c>
      <c r="D101" s="462">
        <v>4825199285.8730001</v>
      </c>
      <c r="E101" s="466">
        <v>41061</v>
      </c>
      <c r="F101" s="459">
        <v>1</v>
      </c>
      <c r="G101" s="466">
        <v>41803</v>
      </c>
      <c r="H101" s="460">
        <v>732</v>
      </c>
      <c r="I101" s="460">
        <v>348</v>
      </c>
      <c r="J101" s="458">
        <f t="shared" si="4"/>
        <v>4467777.1165490746</v>
      </c>
      <c r="K101" s="470">
        <v>1554786436.559078</v>
      </c>
      <c r="L101" s="468">
        <f t="shared" si="5"/>
        <v>1554786436.559078</v>
      </c>
    </row>
    <row r="102" spans="2:12" ht="13.5" x14ac:dyDescent="0.25">
      <c r="B102" s="465">
        <v>25</v>
      </c>
      <c r="C102" s="461">
        <v>22</v>
      </c>
      <c r="D102" s="462">
        <v>2781705327</v>
      </c>
      <c r="E102" s="466">
        <v>41091</v>
      </c>
      <c r="F102" s="459">
        <v>1</v>
      </c>
      <c r="G102" s="466">
        <v>41803</v>
      </c>
      <c r="H102" s="460">
        <v>702</v>
      </c>
      <c r="I102" s="460">
        <v>30</v>
      </c>
      <c r="J102" s="458">
        <f t="shared" si="4"/>
        <v>4214705.040909091</v>
      </c>
      <c r="K102" s="470">
        <v>126441151.22727273</v>
      </c>
      <c r="L102" s="468">
        <f t="shared" si="5"/>
        <v>126441151.22727273</v>
      </c>
    </row>
    <row r="103" spans="2:12" ht="13.5" x14ac:dyDescent="0.25">
      <c r="B103" s="469">
        <v>26</v>
      </c>
      <c r="C103" s="461">
        <v>20</v>
      </c>
      <c r="D103" s="462">
        <v>868467159.5</v>
      </c>
      <c r="E103" s="466">
        <v>41183</v>
      </c>
      <c r="F103" s="459">
        <v>1</v>
      </c>
      <c r="G103" s="466">
        <v>41803</v>
      </c>
      <c r="H103" s="460">
        <v>612</v>
      </c>
      <c r="I103" s="460">
        <v>30</v>
      </c>
      <c r="J103" s="458">
        <f t="shared" si="4"/>
        <v>1447445.2658333334</v>
      </c>
      <c r="K103" s="470">
        <v>43423357.975000001</v>
      </c>
      <c r="L103" s="468">
        <f t="shared" si="5"/>
        <v>43423357.975000001</v>
      </c>
    </row>
    <row r="104" spans="2:12" ht="13.5" x14ac:dyDescent="0.25">
      <c r="B104" s="465">
        <v>27</v>
      </c>
      <c r="C104" s="461">
        <v>30</v>
      </c>
      <c r="D104" s="462">
        <v>2649449500</v>
      </c>
      <c r="E104" s="466">
        <v>41183</v>
      </c>
      <c r="F104" s="459">
        <v>1</v>
      </c>
      <c r="G104" s="466">
        <v>41803</v>
      </c>
      <c r="H104" s="460">
        <v>612</v>
      </c>
      <c r="I104" s="460">
        <v>288</v>
      </c>
      <c r="J104" s="458">
        <f t="shared" si="4"/>
        <v>2943832.777777778</v>
      </c>
      <c r="K104" s="470">
        <v>847823840</v>
      </c>
      <c r="L104" s="468">
        <f t="shared" si="5"/>
        <v>847823840</v>
      </c>
    </row>
    <row r="105" spans="2:12" ht="13.5" x14ac:dyDescent="0.25">
      <c r="B105" s="469">
        <v>28</v>
      </c>
      <c r="C105" s="461">
        <v>20</v>
      </c>
      <c r="D105" s="462">
        <v>1391816878.8</v>
      </c>
      <c r="E105" s="466">
        <v>41183</v>
      </c>
      <c r="F105" s="459">
        <v>1</v>
      </c>
      <c r="G105" s="466">
        <v>41803</v>
      </c>
      <c r="H105" s="460">
        <v>612</v>
      </c>
      <c r="I105" s="460">
        <v>30</v>
      </c>
      <c r="J105" s="458">
        <f t="shared" si="4"/>
        <v>2319694.798</v>
      </c>
      <c r="K105" s="470">
        <v>69590843.939999998</v>
      </c>
      <c r="L105" s="468">
        <f t="shared" si="5"/>
        <v>69590843.939999998</v>
      </c>
    </row>
    <row r="106" spans="2:12" ht="13.5" x14ac:dyDescent="0.25">
      <c r="B106" s="465">
        <v>29</v>
      </c>
      <c r="C106" s="461">
        <v>23.3</v>
      </c>
      <c r="D106" s="462">
        <v>38210082247.870003</v>
      </c>
      <c r="E106" s="466">
        <v>41213</v>
      </c>
      <c r="F106" s="459">
        <v>0.4</v>
      </c>
      <c r="G106" s="466">
        <v>41803</v>
      </c>
      <c r="H106" s="460">
        <v>583</v>
      </c>
      <c r="I106" s="460">
        <v>116</v>
      </c>
      <c r="J106" s="458">
        <f t="shared" si="4"/>
        <v>54663923.101387702</v>
      </c>
      <c r="K106" s="470">
        <v>2536406031.9043894</v>
      </c>
      <c r="L106" s="468">
        <f t="shared" si="5"/>
        <v>2536406031.9043894</v>
      </c>
    </row>
    <row r="107" spans="2:12" ht="13.5" x14ac:dyDescent="0.25">
      <c r="B107" s="469">
        <v>30</v>
      </c>
      <c r="C107" s="461">
        <v>22</v>
      </c>
      <c r="D107" s="462">
        <v>7913813017.0450001</v>
      </c>
      <c r="E107" s="466">
        <v>41214</v>
      </c>
      <c r="F107" s="459">
        <v>1</v>
      </c>
      <c r="G107" s="466">
        <v>41803</v>
      </c>
      <c r="H107" s="460">
        <v>582</v>
      </c>
      <c r="I107" s="460">
        <v>78</v>
      </c>
      <c r="J107" s="458">
        <f t="shared" si="4"/>
        <v>11990625.783401515</v>
      </c>
      <c r="K107" s="470">
        <v>935268811.10531819</v>
      </c>
      <c r="L107" s="468">
        <f t="shared" si="5"/>
        <v>935268811.10531819</v>
      </c>
    </row>
    <row r="108" spans="2:12" ht="13.5" x14ac:dyDescent="0.25">
      <c r="B108" s="465">
        <v>31</v>
      </c>
      <c r="C108" s="461">
        <v>20</v>
      </c>
      <c r="D108" s="462">
        <v>1088125000</v>
      </c>
      <c r="E108" s="466">
        <v>41244</v>
      </c>
      <c r="F108" s="459">
        <v>1</v>
      </c>
      <c r="G108" s="466">
        <v>41803</v>
      </c>
      <c r="H108" s="460">
        <v>552</v>
      </c>
      <c r="I108" s="460">
        <v>48</v>
      </c>
      <c r="J108" s="458">
        <f t="shared" si="4"/>
        <v>1813541.6666666667</v>
      </c>
      <c r="K108" s="470">
        <v>87050000</v>
      </c>
      <c r="L108" s="468">
        <f t="shared" si="5"/>
        <v>87050000</v>
      </c>
    </row>
    <row r="109" spans="2:12" ht="13.5" x14ac:dyDescent="0.25">
      <c r="B109" s="469">
        <v>32</v>
      </c>
      <c r="C109" s="461">
        <v>22</v>
      </c>
      <c r="D109" s="462">
        <v>83272921999</v>
      </c>
      <c r="E109" s="466">
        <v>41256</v>
      </c>
      <c r="F109" s="459">
        <v>0.3</v>
      </c>
      <c r="G109" s="466">
        <v>41803</v>
      </c>
      <c r="H109" s="460">
        <v>540</v>
      </c>
      <c r="I109" s="460">
        <v>120</v>
      </c>
      <c r="J109" s="458">
        <f t="shared" si="4"/>
        <v>126171093.93787879</v>
      </c>
      <c r="K109" s="470">
        <v>4542159381.7636356</v>
      </c>
      <c r="L109" s="468">
        <f t="shared" si="5"/>
        <v>4542159381.7636356</v>
      </c>
    </row>
    <row r="110" spans="2:12" ht="13.5" x14ac:dyDescent="0.25">
      <c r="B110" s="465">
        <v>33</v>
      </c>
      <c r="C110" s="461">
        <v>20</v>
      </c>
      <c r="D110" s="462">
        <v>1694065900.0000002</v>
      </c>
      <c r="E110" s="466">
        <v>41275</v>
      </c>
      <c r="F110" s="459">
        <v>1</v>
      </c>
      <c r="G110" s="466">
        <v>41803</v>
      </c>
      <c r="H110" s="460">
        <v>522</v>
      </c>
      <c r="I110" s="460">
        <v>78</v>
      </c>
      <c r="J110" s="458">
        <f t="shared" si="4"/>
        <v>2823443.166666667</v>
      </c>
      <c r="K110" s="470">
        <v>220228567.00000003</v>
      </c>
      <c r="L110" s="468">
        <f t="shared" si="5"/>
        <v>220228567.00000003</v>
      </c>
    </row>
    <row r="111" spans="2:12" ht="13.5" x14ac:dyDescent="0.25">
      <c r="B111" s="469">
        <v>34</v>
      </c>
      <c r="C111" s="461">
        <v>20</v>
      </c>
      <c r="D111" s="462">
        <v>1205617000</v>
      </c>
      <c r="E111" s="466">
        <v>41275</v>
      </c>
      <c r="F111" s="459">
        <v>1</v>
      </c>
      <c r="G111" s="466">
        <v>41803</v>
      </c>
      <c r="H111" s="460">
        <v>522</v>
      </c>
      <c r="I111" s="460">
        <v>78</v>
      </c>
      <c r="J111" s="458">
        <f t="shared" si="4"/>
        <v>2009361.6666666667</v>
      </c>
      <c r="K111" s="470">
        <v>156730210</v>
      </c>
      <c r="L111" s="468">
        <f t="shared" si="5"/>
        <v>156730210</v>
      </c>
    </row>
    <row r="112" spans="2:12" ht="13.5" x14ac:dyDescent="0.25">
      <c r="B112" s="465">
        <v>35</v>
      </c>
      <c r="C112" s="461">
        <v>16.666666666666668</v>
      </c>
      <c r="D112" s="462">
        <v>15604701600</v>
      </c>
      <c r="E112" s="466">
        <v>41304</v>
      </c>
      <c r="F112" s="459">
        <v>0.5</v>
      </c>
      <c r="G112" s="466">
        <v>41803</v>
      </c>
      <c r="H112" s="460">
        <v>493</v>
      </c>
      <c r="I112" s="460">
        <v>7.0000000000000568</v>
      </c>
      <c r="J112" s="458">
        <f t="shared" si="4"/>
        <v>31209403.199999996</v>
      </c>
      <c r="K112" s="470">
        <v>109232911.20000087</v>
      </c>
      <c r="L112" s="468">
        <f t="shared" si="5"/>
        <v>109232911.20000087</v>
      </c>
    </row>
    <row r="113" spans="2:12" ht="13.5" x14ac:dyDescent="0.25">
      <c r="B113" s="469">
        <v>36</v>
      </c>
      <c r="C113" s="461">
        <v>24</v>
      </c>
      <c r="D113" s="462">
        <v>4825199285.8730001</v>
      </c>
      <c r="E113" s="466">
        <v>41306</v>
      </c>
      <c r="F113" s="459">
        <v>1</v>
      </c>
      <c r="G113" s="466">
        <v>41803</v>
      </c>
      <c r="H113" s="460">
        <v>492</v>
      </c>
      <c r="I113" s="460">
        <v>228</v>
      </c>
      <c r="J113" s="458">
        <f t="shared" si="4"/>
        <v>6701665.674823611</v>
      </c>
      <c r="K113" s="470">
        <v>1527979773.8597834</v>
      </c>
      <c r="L113" s="468">
        <f t="shared" si="5"/>
        <v>1527979773.8597834</v>
      </c>
    </row>
    <row r="114" spans="2:12" ht="13.5" x14ac:dyDescent="0.25">
      <c r="B114" s="465">
        <v>37</v>
      </c>
      <c r="C114" s="461">
        <v>20</v>
      </c>
      <c r="D114" s="462">
        <v>3101007000.0000005</v>
      </c>
      <c r="E114" s="466">
        <v>41334</v>
      </c>
      <c r="F114" s="459">
        <v>1</v>
      </c>
      <c r="G114" s="466">
        <v>41803</v>
      </c>
      <c r="H114" s="460">
        <v>462</v>
      </c>
      <c r="I114" s="460">
        <v>138</v>
      </c>
      <c r="J114" s="458">
        <f t="shared" si="4"/>
        <v>5168345.0000000009</v>
      </c>
      <c r="K114" s="470">
        <v>713231610.00000012</v>
      </c>
      <c r="L114" s="468">
        <f t="shared" si="5"/>
        <v>713231610.00000012</v>
      </c>
    </row>
    <row r="115" spans="2:12" ht="13.5" x14ac:dyDescent="0.25">
      <c r="B115" s="469">
        <v>38</v>
      </c>
      <c r="C115" s="461">
        <v>15</v>
      </c>
      <c r="D115" s="462">
        <v>1428476255.8000002</v>
      </c>
      <c r="E115" s="466">
        <v>41334</v>
      </c>
      <c r="F115" s="459">
        <v>1</v>
      </c>
      <c r="G115" s="466">
        <v>41803</v>
      </c>
      <c r="H115" s="460">
        <v>462</v>
      </c>
      <c r="I115" s="460">
        <v>30</v>
      </c>
      <c r="J115" s="458">
        <f t="shared" si="4"/>
        <v>3174391.6795555558</v>
      </c>
      <c r="K115" s="470">
        <v>95231750.38666667</v>
      </c>
      <c r="L115" s="468">
        <f t="shared" si="5"/>
        <v>95231750.38666667</v>
      </c>
    </row>
    <row r="116" spans="2:12" ht="13.5" x14ac:dyDescent="0.25">
      <c r="B116" s="465">
        <v>39</v>
      </c>
      <c r="C116" s="461">
        <v>18</v>
      </c>
      <c r="D116" s="462">
        <v>1207017349.9999998</v>
      </c>
      <c r="E116" s="466">
        <v>41334</v>
      </c>
      <c r="F116" s="459">
        <v>1</v>
      </c>
      <c r="G116" s="466">
        <v>41803</v>
      </c>
      <c r="H116" s="460">
        <v>462</v>
      </c>
      <c r="I116" s="460">
        <v>78</v>
      </c>
      <c r="J116" s="458">
        <f t="shared" si="4"/>
        <v>2235217.3148148144</v>
      </c>
      <c r="K116" s="470">
        <v>174346950.55555552</v>
      </c>
      <c r="L116" s="468">
        <f t="shared" si="5"/>
        <v>174346950.55555552</v>
      </c>
    </row>
    <row r="117" spans="2:12" ht="13.5" x14ac:dyDescent="0.25">
      <c r="B117" s="469">
        <v>40</v>
      </c>
      <c r="C117" s="461">
        <v>20</v>
      </c>
      <c r="D117" s="462">
        <v>1715070700</v>
      </c>
      <c r="E117" s="466">
        <v>41334</v>
      </c>
      <c r="F117" s="459">
        <v>1</v>
      </c>
      <c r="G117" s="466">
        <v>41803</v>
      </c>
      <c r="H117" s="460">
        <v>462</v>
      </c>
      <c r="I117" s="460">
        <v>138</v>
      </c>
      <c r="J117" s="458">
        <f t="shared" si="4"/>
        <v>2858451.1666666665</v>
      </c>
      <c r="K117" s="470">
        <v>394466261</v>
      </c>
      <c r="L117" s="468">
        <f t="shared" si="5"/>
        <v>394466261</v>
      </c>
    </row>
    <row r="118" spans="2:12" ht="13.5" x14ac:dyDescent="0.25">
      <c r="B118" s="465">
        <v>41</v>
      </c>
      <c r="C118" s="461">
        <v>20</v>
      </c>
      <c r="D118" s="462">
        <v>2167939000</v>
      </c>
      <c r="E118" s="466">
        <v>41334</v>
      </c>
      <c r="F118" s="459">
        <v>1</v>
      </c>
      <c r="G118" s="466">
        <v>41803</v>
      </c>
      <c r="H118" s="460">
        <v>462</v>
      </c>
      <c r="I118" s="460">
        <v>138</v>
      </c>
      <c r="J118" s="458">
        <f t="shared" si="4"/>
        <v>3613231.6666666665</v>
      </c>
      <c r="K118" s="470">
        <v>498625970</v>
      </c>
      <c r="L118" s="468">
        <f t="shared" si="5"/>
        <v>498625970</v>
      </c>
    </row>
    <row r="119" spans="2:12" ht="13.5" x14ac:dyDescent="0.25">
      <c r="B119" s="469">
        <v>42</v>
      </c>
      <c r="C119" s="461">
        <v>15</v>
      </c>
      <c r="D119" s="462">
        <v>753250257.9000001</v>
      </c>
      <c r="E119" s="466">
        <v>41335</v>
      </c>
      <c r="F119" s="459">
        <v>1</v>
      </c>
      <c r="G119" s="466">
        <v>41803</v>
      </c>
      <c r="H119" s="460">
        <v>461</v>
      </c>
      <c r="I119" s="460">
        <v>30</v>
      </c>
      <c r="J119" s="458">
        <f t="shared" si="4"/>
        <v>1673889.4620000003</v>
      </c>
      <c r="K119" s="470">
        <v>50216683.860000007</v>
      </c>
      <c r="L119" s="468">
        <f t="shared" si="5"/>
        <v>50216683.860000007</v>
      </c>
    </row>
    <row r="120" spans="2:12" ht="13.5" x14ac:dyDescent="0.25">
      <c r="B120" s="465">
        <v>43</v>
      </c>
      <c r="C120" s="461">
        <v>18</v>
      </c>
      <c r="D120" s="462">
        <v>14108493087</v>
      </c>
      <c r="E120" s="466">
        <v>41337</v>
      </c>
      <c r="F120" s="459">
        <v>0.5</v>
      </c>
      <c r="G120" s="466">
        <v>41803</v>
      </c>
      <c r="H120" s="460">
        <v>459</v>
      </c>
      <c r="I120" s="460">
        <v>81</v>
      </c>
      <c r="J120" s="458">
        <f t="shared" si="4"/>
        <v>26126839.050000001</v>
      </c>
      <c r="K120" s="470">
        <v>1058136981.525</v>
      </c>
      <c r="L120" s="468">
        <f t="shared" si="5"/>
        <v>1058136981.525</v>
      </c>
    </row>
    <row r="121" spans="2:12" ht="13.5" x14ac:dyDescent="0.25">
      <c r="B121" s="465">
        <v>44</v>
      </c>
      <c r="C121" s="461">
        <v>24</v>
      </c>
      <c r="D121" s="462">
        <v>3110486000</v>
      </c>
      <c r="E121" s="466">
        <v>41337</v>
      </c>
      <c r="F121" s="459">
        <v>1</v>
      </c>
      <c r="G121" s="466">
        <v>41803</v>
      </c>
      <c r="H121" s="460">
        <v>459</v>
      </c>
      <c r="I121" s="460">
        <v>261</v>
      </c>
      <c r="J121" s="458">
        <f t="shared" si="4"/>
        <v>4320119.444444444</v>
      </c>
      <c r="K121" s="470">
        <v>1127551175</v>
      </c>
      <c r="L121" s="468">
        <f t="shared" si="5"/>
        <v>1127551175</v>
      </c>
    </row>
    <row r="122" spans="2:12" ht="13.5" x14ac:dyDescent="0.25">
      <c r="B122" s="469">
        <v>45</v>
      </c>
      <c r="C122" s="461">
        <v>18</v>
      </c>
      <c r="D122" s="462">
        <v>2096090000</v>
      </c>
      <c r="E122" s="466">
        <v>41366</v>
      </c>
      <c r="F122" s="459">
        <v>1</v>
      </c>
      <c r="G122" s="466">
        <v>41803</v>
      </c>
      <c r="H122" s="460">
        <v>431</v>
      </c>
      <c r="I122" s="460">
        <v>109</v>
      </c>
      <c r="J122" s="458">
        <f t="shared" si="4"/>
        <v>3881648.1481481483</v>
      </c>
      <c r="K122" s="470">
        <v>423099648.14814818</v>
      </c>
      <c r="L122" s="468">
        <f t="shared" si="5"/>
        <v>423099648.14814818</v>
      </c>
    </row>
    <row r="123" spans="2:12" ht="13.5" x14ac:dyDescent="0.25">
      <c r="B123" s="465">
        <v>46</v>
      </c>
      <c r="C123" s="461">
        <v>18</v>
      </c>
      <c r="D123" s="462">
        <v>7826000000</v>
      </c>
      <c r="E123" s="466">
        <v>41395</v>
      </c>
      <c r="F123" s="459">
        <v>1</v>
      </c>
      <c r="G123" s="466">
        <v>41803</v>
      </c>
      <c r="H123" s="460">
        <v>402</v>
      </c>
      <c r="I123" s="460">
        <v>138</v>
      </c>
      <c r="J123" s="458">
        <f t="shared" si="4"/>
        <v>14492592.592592593</v>
      </c>
      <c r="K123" s="470">
        <v>1999977777.7777779</v>
      </c>
      <c r="L123" s="468">
        <f t="shared" si="5"/>
        <v>1999977777.7777779</v>
      </c>
    </row>
    <row r="124" spans="2:12" ht="13.5" x14ac:dyDescent="0.25">
      <c r="B124" s="469">
        <v>47</v>
      </c>
      <c r="C124" s="461">
        <v>22</v>
      </c>
      <c r="D124" s="462">
        <v>1192755752.5</v>
      </c>
      <c r="E124" s="466">
        <v>41430</v>
      </c>
      <c r="F124" s="459">
        <v>1</v>
      </c>
      <c r="G124" s="466">
        <v>41803</v>
      </c>
      <c r="H124" s="460">
        <v>368</v>
      </c>
      <c r="I124" s="460">
        <v>292</v>
      </c>
      <c r="J124" s="458">
        <f t="shared" si="4"/>
        <v>1807205.6856060605</v>
      </c>
      <c r="K124" s="470">
        <v>527704060.19696969</v>
      </c>
      <c r="L124" s="468">
        <f t="shared" si="5"/>
        <v>527704060.19696969</v>
      </c>
    </row>
    <row r="125" spans="2:12" ht="13.5" x14ac:dyDescent="0.25">
      <c r="B125" s="465">
        <v>48</v>
      </c>
      <c r="C125" s="461">
        <v>11.133333333333333</v>
      </c>
      <c r="D125" s="462">
        <v>12837249258.08</v>
      </c>
      <c r="E125" s="466">
        <v>41445</v>
      </c>
      <c r="F125" s="459">
        <v>0.5</v>
      </c>
      <c r="G125" s="466">
        <v>41803</v>
      </c>
      <c r="H125" s="460">
        <v>353</v>
      </c>
      <c r="I125" s="460">
        <v>30</v>
      </c>
      <c r="J125" s="458">
        <f t="shared" si="4"/>
        <v>38434878.018203594</v>
      </c>
      <c r="K125" s="470">
        <v>576523170.27305388</v>
      </c>
      <c r="L125" s="468">
        <f t="shared" si="5"/>
        <v>576523170.27305388</v>
      </c>
    </row>
    <row r="126" spans="2:12" ht="13.5" x14ac:dyDescent="0.25">
      <c r="B126" s="469">
        <v>49</v>
      </c>
      <c r="C126" s="461">
        <v>18</v>
      </c>
      <c r="D126" s="462">
        <v>886008946.70000005</v>
      </c>
      <c r="E126" s="466">
        <v>41487</v>
      </c>
      <c r="F126" s="459">
        <v>1</v>
      </c>
      <c r="G126" s="466">
        <v>41803</v>
      </c>
      <c r="H126" s="460">
        <v>312</v>
      </c>
      <c r="I126" s="460">
        <v>228</v>
      </c>
      <c r="J126" s="458">
        <f t="shared" si="4"/>
        <v>1640757.3087037038</v>
      </c>
      <c r="K126" s="470">
        <v>374092666.38444448</v>
      </c>
      <c r="L126" s="468">
        <f t="shared" si="5"/>
        <v>374092666.38444448</v>
      </c>
    </row>
    <row r="127" spans="2:12" ht="13.5" x14ac:dyDescent="0.25">
      <c r="B127" s="465">
        <v>50</v>
      </c>
      <c r="C127" s="461">
        <v>22</v>
      </c>
      <c r="D127" s="462">
        <v>118900246945</v>
      </c>
      <c r="E127" s="466">
        <v>41506</v>
      </c>
      <c r="F127" s="459">
        <v>1</v>
      </c>
      <c r="G127" s="466">
        <v>41803</v>
      </c>
      <c r="H127" s="460">
        <v>293</v>
      </c>
      <c r="I127" s="460">
        <v>360</v>
      </c>
      <c r="J127" s="458">
        <f t="shared" si="4"/>
        <v>180151889.31060606</v>
      </c>
      <c r="K127" s="470">
        <v>64854680151.818184</v>
      </c>
      <c r="L127" s="468">
        <f t="shared" si="5"/>
        <v>64854680151.818184</v>
      </c>
    </row>
    <row r="128" spans="2:12" ht="13.5" x14ac:dyDescent="0.25">
      <c r="B128" s="469">
        <v>51</v>
      </c>
      <c r="C128" s="461">
        <v>24</v>
      </c>
      <c r="D128" s="462">
        <v>1913731035.0428574</v>
      </c>
      <c r="E128" s="466">
        <v>41518</v>
      </c>
      <c r="F128" s="459">
        <v>1</v>
      </c>
      <c r="G128" s="466">
        <v>41803</v>
      </c>
      <c r="H128" s="460">
        <v>282</v>
      </c>
      <c r="I128" s="460">
        <v>360</v>
      </c>
      <c r="J128" s="458">
        <f t="shared" si="4"/>
        <v>2657959.7708928576</v>
      </c>
      <c r="K128" s="470">
        <v>956865517.5214287</v>
      </c>
      <c r="L128" s="468">
        <f t="shared" si="5"/>
        <v>956865517.5214287</v>
      </c>
    </row>
    <row r="129" spans="2:12" ht="13.5" x14ac:dyDescent="0.25">
      <c r="B129" s="465">
        <v>52</v>
      </c>
      <c r="C129" s="461">
        <v>16</v>
      </c>
      <c r="D129" s="462">
        <v>14480000000</v>
      </c>
      <c r="E129" s="466">
        <v>41526</v>
      </c>
      <c r="F129" s="459">
        <v>0.4</v>
      </c>
      <c r="G129" s="466">
        <v>41803</v>
      </c>
      <c r="H129" s="460">
        <v>274</v>
      </c>
      <c r="I129" s="460">
        <v>206</v>
      </c>
      <c r="J129" s="458">
        <f t="shared" si="4"/>
        <v>30166666.666666668</v>
      </c>
      <c r="K129" s="470">
        <v>2485733333.3333335</v>
      </c>
      <c r="L129" s="468">
        <f t="shared" si="5"/>
        <v>2485733333.3333335</v>
      </c>
    </row>
    <row r="130" spans="2:12" ht="13.5" x14ac:dyDescent="0.25">
      <c r="B130" s="469">
        <v>53</v>
      </c>
      <c r="C130" s="461">
        <v>16</v>
      </c>
      <c r="D130" s="462">
        <v>12940000000</v>
      </c>
      <c r="E130" s="466">
        <v>41536</v>
      </c>
      <c r="F130" s="459">
        <v>0.4</v>
      </c>
      <c r="G130" s="466">
        <v>41803</v>
      </c>
      <c r="H130" s="460">
        <v>264</v>
      </c>
      <c r="I130" s="460">
        <v>216</v>
      </c>
      <c r="J130" s="458">
        <f t="shared" si="4"/>
        <v>26958333.333333332</v>
      </c>
      <c r="K130" s="470">
        <v>2329200000</v>
      </c>
      <c r="L130" s="468">
        <f t="shared" si="5"/>
        <v>2329200000</v>
      </c>
    </row>
    <row r="131" spans="2:12" ht="13.5" x14ac:dyDescent="0.25">
      <c r="B131" s="465">
        <v>54</v>
      </c>
      <c r="C131" s="461">
        <v>20</v>
      </c>
      <c r="D131" s="462">
        <v>4090900000</v>
      </c>
      <c r="E131" s="466">
        <v>41541</v>
      </c>
      <c r="F131" s="459">
        <v>1</v>
      </c>
      <c r="G131" s="466">
        <v>41803</v>
      </c>
      <c r="H131" s="460">
        <v>259</v>
      </c>
      <c r="I131" s="460">
        <v>341</v>
      </c>
      <c r="J131" s="458">
        <f t="shared" si="4"/>
        <v>6818166.666666667</v>
      </c>
      <c r="K131" s="470">
        <v>2324994833.3333335</v>
      </c>
      <c r="L131" s="468">
        <f t="shared" si="5"/>
        <v>2324994833.3333335</v>
      </c>
    </row>
    <row r="132" spans="2:12" ht="13.5" x14ac:dyDescent="0.25">
      <c r="B132" s="469">
        <v>55</v>
      </c>
      <c r="C132" s="461">
        <v>16</v>
      </c>
      <c r="D132" s="462">
        <v>22154284800</v>
      </c>
      <c r="E132" s="466">
        <v>41541</v>
      </c>
      <c r="F132" s="459">
        <v>0.51</v>
      </c>
      <c r="G132" s="466">
        <v>41803</v>
      </c>
      <c r="H132" s="460">
        <v>259</v>
      </c>
      <c r="I132" s="460">
        <v>221</v>
      </c>
      <c r="J132" s="458">
        <f t="shared" si="4"/>
        <v>46154760</v>
      </c>
      <c r="K132" s="470">
        <v>5202102999.6000004</v>
      </c>
      <c r="L132" s="468">
        <f t="shared" si="5"/>
        <v>5202102999.6000004</v>
      </c>
    </row>
    <row r="133" spans="2:12" ht="13.5" x14ac:dyDescent="0.25">
      <c r="B133" s="465">
        <v>56</v>
      </c>
      <c r="C133" s="461">
        <v>29</v>
      </c>
      <c r="D133" s="462">
        <v>9204929823.3000011</v>
      </c>
      <c r="E133" s="466">
        <v>41562</v>
      </c>
      <c r="F133" s="459">
        <v>1</v>
      </c>
      <c r="G133" s="466">
        <v>41803</v>
      </c>
      <c r="H133" s="460">
        <v>238</v>
      </c>
      <c r="I133" s="460">
        <v>360</v>
      </c>
      <c r="J133" s="458">
        <f t="shared" si="4"/>
        <v>10580379.107241381</v>
      </c>
      <c r="K133" s="470">
        <v>3808936478.6068974</v>
      </c>
      <c r="L133" s="468">
        <f t="shared" si="5"/>
        <v>3808936478.6068974</v>
      </c>
    </row>
    <row r="134" spans="2:12" ht="13.5" x14ac:dyDescent="0.25">
      <c r="B134" s="469">
        <v>57</v>
      </c>
      <c r="C134" s="461">
        <v>9</v>
      </c>
      <c r="D134" s="462">
        <v>15566495548</v>
      </c>
      <c r="E134" s="466">
        <v>41565</v>
      </c>
      <c r="F134" s="459">
        <v>1</v>
      </c>
      <c r="G134" s="466">
        <v>41803</v>
      </c>
      <c r="H134" s="460">
        <v>235</v>
      </c>
      <c r="I134" s="460">
        <v>35</v>
      </c>
      <c r="J134" s="458">
        <f t="shared" si="4"/>
        <v>57653687.214814812</v>
      </c>
      <c r="K134" s="470">
        <v>2017879052.5185184</v>
      </c>
      <c r="L134" s="468">
        <f t="shared" si="5"/>
        <v>2017879052.5185184</v>
      </c>
    </row>
    <row r="135" spans="2:12" ht="13.5" x14ac:dyDescent="0.25">
      <c r="B135" s="465">
        <v>58</v>
      </c>
      <c r="C135" s="461">
        <v>13</v>
      </c>
      <c r="D135" s="462">
        <v>22653583395</v>
      </c>
      <c r="E135" s="466">
        <v>41625</v>
      </c>
      <c r="F135" s="459">
        <v>0.5</v>
      </c>
      <c r="G135" s="466">
        <v>41803</v>
      </c>
      <c r="H135" s="460">
        <v>176</v>
      </c>
      <c r="I135" s="460">
        <v>214</v>
      </c>
      <c r="J135" s="458">
        <f t="shared" si="4"/>
        <v>58086111.269230768</v>
      </c>
      <c r="K135" s="470">
        <v>6215213905.8076925</v>
      </c>
      <c r="L135" s="468">
        <f t="shared" si="5"/>
        <v>6215213905.8076925</v>
      </c>
    </row>
    <row r="136" spans="2:12" ht="13.5" x14ac:dyDescent="0.25">
      <c r="B136" s="469">
        <v>59</v>
      </c>
      <c r="C136" s="461">
        <v>24</v>
      </c>
      <c r="D136" s="462">
        <v>1195141270.4000001</v>
      </c>
      <c r="E136" s="466">
        <v>41653</v>
      </c>
      <c r="F136" s="459">
        <v>1</v>
      </c>
      <c r="G136" s="466">
        <v>41803</v>
      </c>
      <c r="H136" s="460">
        <v>149</v>
      </c>
      <c r="I136" s="460">
        <v>360</v>
      </c>
      <c r="J136" s="458">
        <f t="shared" si="4"/>
        <v>1659918.4311111113</v>
      </c>
      <c r="K136" s="470">
        <v>597570635.20000005</v>
      </c>
      <c r="L136" s="468">
        <f t="shared" si="5"/>
        <v>597570635.20000005</v>
      </c>
    </row>
    <row r="137" spans="2:12" ht="13.5" x14ac:dyDescent="0.25">
      <c r="B137" s="465">
        <v>60</v>
      </c>
      <c r="C137" s="461">
        <v>24</v>
      </c>
      <c r="D137" s="462">
        <v>1798376759.4000001</v>
      </c>
      <c r="E137" s="466">
        <v>41669</v>
      </c>
      <c r="F137" s="459">
        <v>1</v>
      </c>
      <c r="G137" s="466">
        <v>41803</v>
      </c>
      <c r="H137" s="460">
        <v>133</v>
      </c>
      <c r="I137" s="460">
        <v>360</v>
      </c>
      <c r="J137" s="458">
        <f t="shared" si="4"/>
        <v>2497745.499166667</v>
      </c>
      <c r="K137" s="470">
        <v>899188379.70000017</v>
      </c>
      <c r="L137" s="468">
        <f t="shared" si="5"/>
        <v>899188379.70000017</v>
      </c>
    </row>
    <row r="138" spans="2:12" ht="13.5" x14ac:dyDescent="0.25">
      <c r="B138" s="469">
        <v>61</v>
      </c>
      <c r="C138" s="461">
        <v>9</v>
      </c>
      <c r="D138" s="462">
        <v>12900000000</v>
      </c>
      <c r="E138" s="466">
        <v>41761</v>
      </c>
      <c r="F138" s="459">
        <v>1</v>
      </c>
      <c r="G138" s="466">
        <v>41803</v>
      </c>
      <c r="H138" s="460">
        <v>41</v>
      </c>
      <c r="I138" s="460">
        <v>229</v>
      </c>
      <c r="J138" s="458">
        <f t="shared" si="4"/>
        <v>47777777.777777776</v>
      </c>
      <c r="K138" s="470">
        <v>10941111111.111111</v>
      </c>
      <c r="L138" s="468">
        <f t="shared" si="5"/>
        <v>10941111111.111111</v>
      </c>
    </row>
    <row r="139" spans="2:12" ht="13.5" x14ac:dyDescent="0.25">
      <c r="B139" s="465">
        <v>62</v>
      </c>
      <c r="C139" s="461">
        <v>17</v>
      </c>
      <c r="D139" s="463">
        <v>1135914955.7</v>
      </c>
      <c r="E139" s="466">
        <v>41769</v>
      </c>
      <c r="F139" s="459">
        <v>1</v>
      </c>
      <c r="G139" s="466">
        <v>41803</v>
      </c>
      <c r="H139" s="460">
        <v>33</v>
      </c>
      <c r="I139" s="460">
        <v>360</v>
      </c>
      <c r="J139" s="458">
        <f t="shared" si="4"/>
        <v>2227284.2268627454</v>
      </c>
      <c r="K139" s="470">
        <v>801822321.67058837</v>
      </c>
      <c r="L139" s="468">
        <f t="shared" si="5"/>
        <v>801822321.67058837</v>
      </c>
    </row>
    <row r="140" spans="2:12" ht="13.5" x14ac:dyDescent="0.25">
      <c r="B140" s="465">
        <v>63</v>
      </c>
      <c r="C140" s="461">
        <v>18</v>
      </c>
      <c r="D140" s="462">
        <v>1564512842.1000001</v>
      </c>
      <c r="E140" s="466">
        <v>41774</v>
      </c>
      <c r="F140" s="459">
        <v>1</v>
      </c>
      <c r="G140" s="466">
        <v>41803</v>
      </c>
      <c r="H140" s="460">
        <v>28</v>
      </c>
      <c r="I140" s="460">
        <v>360</v>
      </c>
      <c r="J140" s="458">
        <f t="shared" si="4"/>
        <v>2897246.0038888892</v>
      </c>
      <c r="K140" s="470">
        <v>1043008561.4000001</v>
      </c>
      <c r="L140" s="468">
        <f t="shared" si="5"/>
        <v>1043008561.4000001</v>
      </c>
    </row>
    <row r="141" spans="2:12" ht="13.5" x14ac:dyDescent="0.25">
      <c r="B141" s="469">
        <v>64</v>
      </c>
      <c r="C141" s="461">
        <v>18</v>
      </c>
      <c r="D141" s="462">
        <v>4765000000</v>
      </c>
      <c r="E141" s="466">
        <v>41796</v>
      </c>
      <c r="F141" s="459">
        <v>1</v>
      </c>
      <c r="G141" s="466">
        <v>41803</v>
      </c>
      <c r="H141" s="460">
        <v>7</v>
      </c>
      <c r="I141" s="460">
        <v>360</v>
      </c>
      <c r="J141" s="458">
        <f t="shared" si="4"/>
        <v>8824074.0740740746</v>
      </c>
      <c r="K141" s="470">
        <v>3176666666.666667</v>
      </c>
      <c r="L141" s="468">
        <f t="shared" si="5"/>
        <v>3176666666.666667</v>
      </c>
    </row>
    <row r="142" spans="2:12" ht="13.5" x14ac:dyDescent="0.25">
      <c r="B142" s="465">
        <v>65</v>
      </c>
      <c r="C142" s="461">
        <v>24</v>
      </c>
      <c r="D142" s="462">
        <v>1679000000</v>
      </c>
      <c r="E142" s="466">
        <v>41796</v>
      </c>
      <c r="F142" s="459">
        <v>1</v>
      </c>
      <c r="G142" s="466">
        <v>41803</v>
      </c>
      <c r="H142" s="460">
        <v>7</v>
      </c>
      <c r="I142" s="460">
        <v>360</v>
      </c>
      <c r="J142" s="458">
        <f t="shared" si="4"/>
        <v>2331944.4444444445</v>
      </c>
      <c r="K142" s="470">
        <v>839500000</v>
      </c>
      <c r="L142" s="468">
        <f t="shared" si="5"/>
        <v>839500000</v>
      </c>
    </row>
    <row r="143" spans="2:12" ht="13.5" x14ac:dyDescent="0.25">
      <c r="B143" s="469">
        <v>66</v>
      </c>
      <c r="C143" s="461">
        <v>24</v>
      </c>
      <c r="D143" s="462">
        <v>8612000000</v>
      </c>
      <c r="E143" s="466">
        <v>41799</v>
      </c>
      <c r="F143" s="459">
        <v>1</v>
      </c>
      <c r="G143" s="466">
        <v>41803</v>
      </c>
      <c r="H143" s="460">
        <v>4</v>
      </c>
      <c r="I143" s="460">
        <v>360</v>
      </c>
      <c r="J143" s="458">
        <f t="shared" ref="J143:J144" si="6">+D143/(C143*30)</f>
        <v>11961111.111111112</v>
      </c>
      <c r="K143" s="470">
        <v>4306000000</v>
      </c>
      <c r="L143" s="468">
        <f t="shared" ref="L143:L144" si="7">+J143*I143*F143</f>
        <v>4306000000</v>
      </c>
    </row>
    <row r="144" spans="2:12" ht="13.5" x14ac:dyDescent="0.25">
      <c r="B144" s="465">
        <v>67</v>
      </c>
      <c r="C144" s="461">
        <v>15</v>
      </c>
      <c r="D144" s="462">
        <v>402041411</v>
      </c>
      <c r="E144" s="466">
        <v>41806</v>
      </c>
      <c r="F144" s="459">
        <v>1</v>
      </c>
      <c r="G144" s="466">
        <v>41803</v>
      </c>
      <c r="H144" s="460">
        <v>0</v>
      </c>
      <c r="I144" s="460">
        <v>360</v>
      </c>
      <c r="J144" s="458">
        <f t="shared" si="6"/>
        <v>893425.35777777783</v>
      </c>
      <c r="K144" s="470">
        <v>321633128.80000001</v>
      </c>
      <c r="L144" s="468">
        <f t="shared" si="7"/>
        <v>321633128.80000001</v>
      </c>
    </row>
    <row r="145" spans="2:13" ht="13.5" customHeight="1" thickBot="1" x14ac:dyDescent="0.25">
      <c r="B145" s="670" t="s">
        <v>286</v>
      </c>
      <c r="C145" s="671"/>
      <c r="D145" s="671"/>
      <c r="E145" s="671"/>
      <c r="F145" s="671"/>
      <c r="G145" s="671"/>
      <c r="H145" s="671"/>
      <c r="I145" s="671"/>
      <c r="J145" s="672"/>
      <c r="K145" s="471">
        <v>138199049773.80786</v>
      </c>
      <c r="L145" s="391">
        <f>SUM(L78:L144)</f>
        <v>138199049773.80786</v>
      </c>
    </row>
    <row r="146" spans="2:13" x14ac:dyDescent="0.2">
      <c r="J146" s="464"/>
    </row>
    <row r="147" spans="2:13" ht="23.25" customHeight="1" x14ac:dyDescent="0.2">
      <c r="B147" s="644" t="s">
        <v>287</v>
      </c>
      <c r="C147" s="644"/>
      <c r="D147" s="644"/>
      <c r="E147" s="644"/>
      <c r="F147" s="644"/>
      <c r="G147" s="644"/>
      <c r="H147" s="644"/>
      <c r="I147" s="644"/>
      <c r="J147" s="644"/>
      <c r="K147" s="644"/>
      <c r="L147" s="392"/>
    </row>
    <row r="148" spans="2:13" s="352" customFormat="1" ht="24" customHeight="1" x14ac:dyDescent="0.2">
      <c r="B148" s="644" t="s">
        <v>288</v>
      </c>
      <c r="C148" s="644"/>
      <c r="D148" s="644"/>
      <c r="E148" s="644"/>
      <c r="F148" s="644"/>
      <c r="G148" s="644"/>
      <c r="H148" s="644"/>
      <c r="I148" s="644"/>
      <c r="J148" s="644"/>
      <c r="K148" s="644"/>
      <c r="L148" s="393"/>
    </row>
    <row r="149" spans="2:13" ht="23.25" customHeight="1" x14ac:dyDescent="0.2">
      <c r="B149" s="644" t="s">
        <v>289</v>
      </c>
      <c r="C149" s="644"/>
      <c r="D149" s="644"/>
      <c r="E149" s="644"/>
      <c r="F149" s="644"/>
      <c r="G149" s="644"/>
      <c r="H149" s="644"/>
      <c r="I149" s="644"/>
      <c r="J149" s="644"/>
      <c r="K149" s="644"/>
    </row>
    <row r="150" spans="2:13" s="396" customFormat="1" ht="33.75" customHeight="1" x14ac:dyDescent="0.3">
      <c r="B150" s="645" t="s">
        <v>290</v>
      </c>
      <c r="C150" s="645"/>
      <c r="D150" s="394"/>
      <c r="E150" s="394"/>
      <c r="F150" s="394"/>
      <c r="G150" s="394"/>
      <c r="H150" s="394"/>
      <c r="I150" s="394"/>
      <c r="J150" s="472"/>
      <c r="K150" s="394"/>
      <c r="L150" s="395"/>
    </row>
    <row r="151" spans="2:13" s="396" customFormat="1" ht="33.75" customHeight="1" x14ac:dyDescent="0.3">
      <c r="B151" s="445"/>
      <c r="C151" s="394"/>
      <c r="D151" s="394"/>
      <c r="E151" s="394"/>
      <c r="F151" s="394"/>
      <c r="G151" s="394"/>
      <c r="H151" s="394"/>
      <c r="I151" s="394"/>
      <c r="J151" s="472"/>
      <c r="K151" s="394"/>
      <c r="L151" s="395"/>
    </row>
    <row r="152" spans="2:13" s="396" customFormat="1" ht="33.75" customHeight="1" x14ac:dyDescent="0.3">
      <c r="B152" s="673" t="s">
        <v>474</v>
      </c>
      <c r="C152" s="673"/>
      <c r="D152" s="673"/>
      <c r="E152" s="645" t="s">
        <v>475</v>
      </c>
      <c r="F152" s="645"/>
      <c r="G152" s="445"/>
      <c r="H152" s="642" t="s">
        <v>476</v>
      </c>
      <c r="I152" s="642"/>
      <c r="J152" s="642"/>
      <c r="K152" s="445"/>
      <c r="L152" s="445"/>
    </row>
    <row r="153" spans="2:13" s="394" customFormat="1" ht="16.5" customHeight="1" x14ac:dyDescent="0.3">
      <c r="B153" s="674" t="s">
        <v>477</v>
      </c>
      <c r="C153" s="674"/>
      <c r="D153" s="674"/>
      <c r="E153" s="645" t="s">
        <v>478</v>
      </c>
      <c r="F153" s="645"/>
      <c r="H153" s="398" t="s">
        <v>479</v>
      </c>
      <c r="I153" s="398"/>
      <c r="J153" s="473"/>
    </row>
    <row r="154" spans="2:13" s="394" customFormat="1" ht="16.5" x14ac:dyDescent="0.3">
      <c r="B154" s="674"/>
      <c r="C154" s="674"/>
      <c r="D154" s="674"/>
      <c r="H154" s="647"/>
      <c r="I154" s="647"/>
      <c r="J154" s="647"/>
    </row>
    <row r="155" spans="2:13" s="394" customFormat="1" ht="16.5" x14ac:dyDescent="0.3">
      <c r="B155" s="647" t="s">
        <v>480</v>
      </c>
      <c r="C155" s="647"/>
      <c r="D155" s="647"/>
      <c r="E155" s="474"/>
      <c r="F155" s="474"/>
      <c r="H155" s="642" t="s">
        <v>296</v>
      </c>
      <c r="I155" s="642"/>
      <c r="J155" s="642"/>
      <c r="K155" s="399"/>
      <c r="L155" s="399"/>
    </row>
    <row r="156" spans="2:13" s="394" customFormat="1" ht="14.25" customHeight="1" x14ac:dyDescent="0.3">
      <c r="B156" s="348"/>
      <c r="C156" s="348"/>
      <c r="D156" s="348"/>
      <c r="H156" s="394" t="s">
        <v>481</v>
      </c>
      <c r="J156" s="472"/>
      <c r="L156" s="445"/>
    </row>
    <row r="157" spans="2:13" x14ac:dyDescent="0.2">
      <c r="J157" s="28"/>
      <c r="K157">
        <v>5.6</v>
      </c>
      <c r="L157" s="457">
        <v>0.3</v>
      </c>
      <c r="M157" s="28">
        <f t="shared" ref="M157:M201" si="8">+(J157*L157)/K157</f>
        <v>0</v>
      </c>
    </row>
    <row r="158" spans="2:13" x14ac:dyDescent="0.2">
      <c r="J158" s="28"/>
      <c r="K158">
        <v>5.6</v>
      </c>
      <c r="L158" s="457">
        <v>0.3</v>
      </c>
      <c r="M158" s="28">
        <f t="shared" si="8"/>
        <v>0</v>
      </c>
    </row>
    <row r="159" spans="2:13" x14ac:dyDescent="0.2">
      <c r="J159" s="28"/>
      <c r="K159">
        <v>5.6</v>
      </c>
      <c r="L159" s="457">
        <v>0.3</v>
      </c>
      <c r="M159" s="28">
        <f t="shared" si="8"/>
        <v>0</v>
      </c>
    </row>
    <row r="160" spans="2:13" x14ac:dyDescent="0.2">
      <c r="J160" s="28"/>
      <c r="K160">
        <v>5.6</v>
      </c>
      <c r="L160" s="457">
        <v>0.3</v>
      </c>
      <c r="M160" s="28">
        <f t="shared" si="8"/>
        <v>0</v>
      </c>
    </row>
    <row r="161" spans="10:13" x14ac:dyDescent="0.2">
      <c r="J161" s="28"/>
      <c r="K161">
        <v>5.6</v>
      </c>
      <c r="L161" s="457">
        <v>0.3</v>
      </c>
      <c r="M161" s="28">
        <f t="shared" si="8"/>
        <v>0</v>
      </c>
    </row>
    <row r="162" spans="10:13" x14ac:dyDescent="0.2">
      <c r="J162" s="28"/>
      <c r="K162">
        <v>5.6</v>
      </c>
      <c r="L162" s="457">
        <v>0.3</v>
      </c>
      <c r="M162" s="28">
        <f t="shared" si="8"/>
        <v>0</v>
      </c>
    </row>
    <row r="163" spans="10:13" x14ac:dyDescent="0.2">
      <c r="J163" s="28"/>
      <c r="K163">
        <v>5.6</v>
      </c>
      <c r="L163" s="457">
        <v>0.3</v>
      </c>
      <c r="M163" s="28">
        <f t="shared" si="8"/>
        <v>0</v>
      </c>
    </row>
    <row r="164" spans="10:13" x14ac:dyDescent="0.2">
      <c r="J164" s="28"/>
      <c r="K164">
        <v>5.6</v>
      </c>
      <c r="L164" s="457">
        <v>0.3</v>
      </c>
      <c r="M164" s="28">
        <f t="shared" si="8"/>
        <v>0</v>
      </c>
    </row>
    <row r="165" spans="10:13" x14ac:dyDescent="0.2">
      <c r="J165" s="28"/>
      <c r="K165">
        <v>5.6</v>
      </c>
      <c r="L165" s="457">
        <v>0.3</v>
      </c>
      <c r="M165" s="28">
        <f t="shared" si="8"/>
        <v>0</v>
      </c>
    </row>
    <row r="166" spans="10:13" x14ac:dyDescent="0.2">
      <c r="J166" s="28"/>
      <c r="K166">
        <v>5.6</v>
      </c>
      <c r="L166" s="457">
        <v>0.3</v>
      </c>
      <c r="M166" s="28">
        <f t="shared" si="8"/>
        <v>0</v>
      </c>
    </row>
    <row r="167" spans="10:13" x14ac:dyDescent="0.2">
      <c r="J167" s="28"/>
      <c r="K167">
        <v>5.6</v>
      </c>
      <c r="L167" s="457">
        <v>0.3</v>
      </c>
      <c r="M167" s="28">
        <f t="shared" si="8"/>
        <v>0</v>
      </c>
    </row>
    <row r="168" spans="10:13" x14ac:dyDescent="0.2">
      <c r="J168" s="28"/>
      <c r="K168">
        <v>5.6</v>
      </c>
      <c r="L168" s="457">
        <v>0.3</v>
      </c>
      <c r="M168" s="28">
        <f t="shared" si="8"/>
        <v>0</v>
      </c>
    </row>
    <row r="169" spans="10:13" x14ac:dyDescent="0.2">
      <c r="J169" s="28"/>
      <c r="K169">
        <v>5.6</v>
      </c>
      <c r="L169" s="457">
        <v>0.3</v>
      </c>
      <c r="M169" s="28">
        <f t="shared" si="8"/>
        <v>0</v>
      </c>
    </row>
    <row r="170" spans="10:13" x14ac:dyDescent="0.2">
      <c r="J170" s="28"/>
      <c r="K170">
        <v>5.6</v>
      </c>
      <c r="L170" s="457">
        <v>0.3</v>
      </c>
      <c r="M170" s="28">
        <f t="shared" si="8"/>
        <v>0</v>
      </c>
    </row>
    <row r="171" spans="10:13" x14ac:dyDescent="0.2">
      <c r="J171" s="28"/>
      <c r="K171">
        <v>5.6</v>
      </c>
      <c r="L171" s="457">
        <v>0.3</v>
      </c>
      <c r="M171" s="28">
        <f t="shared" si="8"/>
        <v>0</v>
      </c>
    </row>
    <row r="172" spans="10:13" x14ac:dyDescent="0.2">
      <c r="J172" s="28"/>
      <c r="K172">
        <v>5.6</v>
      </c>
      <c r="L172" s="457">
        <v>0.3</v>
      </c>
      <c r="M172" s="28">
        <f t="shared" si="8"/>
        <v>0</v>
      </c>
    </row>
    <row r="173" spans="10:13" x14ac:dyDescent="0.2">
      <c r="J173" s="28"/>
      <c r="K173">
        <v>5.6</v>
      </c>
      <c r="L173" s="457">
        <v>0.3</v>
      </c>
      <c r="M173" s="28">
        <f t="shared" si="8"/>
        <v>0</v>
      </c>
    </row>
    <row r="174" spans="10:13" x14ac:dyDescent="0.2">
      <c r="J174" s="28"/>
      <c r="K174">
        <v>5.6</v>
      </c>
      <c r="L174" s="457">
        <v>0.3</v>
      </c>
      <c r="M174" s="28">
        <f t="shared" si="8"/>
        <v>0</v>
      </c>
    </row>
    <row r="175" spans="10:13" x14ac:dyDescent="0.2">
      <c r="J175" s="28"/>
      <c r="K175">
        <v>5.6</v>
      </c>
      <c r="L175" s="457">
        <v>0.3</v>
      </c>
      <c r="M175" s="28">
        <f t="shared" si="8"/>
        <v>0</v>
      </c>
    </row>
    <row r="176" spans="10:13" x14ac:dyDescent="0.2">
      <c r="J176" s="28"/>
      <c r="K176">
        <v>5.6</v>
      </c>
      <c r="L176" s="457">
        <v>0.3</v>
      </c>
      <c r="M176" s="28">
        <f t="shared" si="8"/>
        <v>0</v>
      </c>
    </row>
    <row r="177" spans="10:13" x14ac:dyDescent="0.2">
      <c r="J177" s="28"/>
      <c r="K177">
        <v>5.6</v>
      </c>
      <c r="L177" s="457">
        <v>0.3</v>
      </c>
      <c r="M177" s="28">
        <f t="shared" si="8"/>
        <v>0</v>
      </c>
    </row>
    <row r="178" spans="10:13" x14ac:dyDescent="0.2">
      <c r="J178" s="28"/>
      <c r="K178">
        <v>5.6</v>
      </c>
      <c r="L178" s="457">
        <v>0.3</v>
      </c>
      <c r="M178" s="28">
        <f t="shared" si="8"/>
        <v>0</v>
      </c>
    </row>
    <row r="179" spans="10:13" x14ac:dyDescent="0.2">
      <c r="J179" s="28"/>
      <c r="K179">
        <v>5.6</v>
      </c>
      <c r="L179" s="457">
        <v>0.3</v>
      </c>
      <c r="M179" s="28">
        <f t="shared" si="8"/>
        <v>0</v>
      </c>
    </row>
    <row r="180" spans="10:13" x14ac:dyDescent="0.2">
      <c r="J180" s="28"/>
      <c r="K180">
        <v>5.6</v>
      </c>
      <c r="L180" s="457">
        <v>0.3</v>
      </c>
      <c r="M180" s="28">
        <f t="shared" si="8"/>
        <v>0</v>
      </c>
    </row>
    <row r="181" spans="10:13" x14ac:dyDescent="0.2">
      <c r="J181" s="28"/>
      <c r="K181">
        <v>5.6</v>
      </c>
      <c r="L181" s="457">
        <v>0.3</v>
      </c>
      <c r="M181" s="28">
        <f t="shared" si="8"/>
        <v>0</v>
      </c>
    </row>
    <row r="182" spans="10:13" x14ac:dyDescent="0.2">
      <c r="J182" s="28"/>
      <c r="K182">
        <v>5.6</v>
      </c>
      <c r="L182" s="457">
        <v>0.3</v>
      </c>
      <c r="M182" s="28">
        <f t="shared" si="8"/>
        <v>0</v>
      </c>
    </row>
    <row r="183" spans="10:13" x14ac:dyDescent="0.2">
      <c r="J183" s="28"/>
      <c r="K183">
        <v>5.6</v>
      </c>
      <c r="L183" s="457">
        <v>0.3</v>
      </c>
      <c r="M183" s="28">
        <f t="shared" si="8"/>
        <v>0</v>
      </c>
    </row>
    <row r="184" spans="10:13" x14ac:dyDescent="0.2">
      <c r="J184" s="28"/>
      <c r="K184">
        <v>5.6</v>
      </c>
      <c r="L184" s="457">
        <v>0.3</v>
      </c>
      <c r="M184" s="28">
        <f t="shared" si="8"/>
        <v>0</v>
      </c>
    </row>
    <row r="185" spans="10:13" x14ac:dyDescent="0.2">
      <c r="J185" s="28"/>
      <c r="K185">
        <v>5.6</v>
      </c>
      <c r="L185" s="457">
        <v>0.3</v>
      </c>
      <c r="M185" s="28">
        <f t="shared" si="8"/>
        <v>0</v>
      </c>
    </row>
    <row r="186" spans="10:13" x14ac:dyDescent="0.2">
      <c r="J186" s="28"/>
      <c r="K186">
        <v>5.6</v>
      </c>
      <c r="L186" s="457">
        <v>0.3</v>
      </c>
      <c r="M186" s="28">
        <f t="shared" si="8"/>
        <v>0</v>
      </c>
    </row>
    <row r="187" spans="10:13" x14ac:dyDescent="0.2">
      <c r="J187" s="28"/>
      <c r="K187">
        <v>5.6</v>
      </c>
      <c r="L187" s="457">
        <v>0.3</v>
      </c>
      <c r="M187" s="28">
        <f t="shared" si="8"/>
        <v>0</v>
      </c>
    </row>
    <row r="188" spans="10:13" x14ac:dyDescent="0.2">
      <c r="J188" s="28"/>
      <c r="K188">
        <v>5.6</v>
      </c>
      <c r="L188" s="457">
        <v>0.3</v>
      </c>
      <c r="M188" s="28">
        <f t="shared" si="8"/>
        <v>0</v>
      </c>
    </row>
    <row r="189" spans="10:13" x14ac:dyDescent="0.2">
      <c r="J189" s="28"/>
      <c r="K189">
        <v>5.6</v>
      </c>
      <c r="L189" s="457">
        <v>0.3</v>
      </c>
      <c r="M189" s="28">
        <f t="shared" si="8"/>
        <v>0</v>
      </c>
    </row>
    <row r="190" spans="10:13" x14ac:dyDescent="0.2">
      <c r="J190" s="28"/>
      <c r="K190">
        <v>5.6</v>
      </c>
      <c r="L190" s="457">
        <v>0.3</v>
      </c>
      <c r="M190" s="28">
        <f t="shared" si="8"/>
        <v>0</v>
      </c>
    </row>
    <row r="191" spans="10:13" x14ac:dyDescent="0.2">
      <c r="J191" s="28"/>
      <c r="K191">
        <v>5.6</v>
      </c>
      <c r="L191" s="457">
        <v>0.3</v>
      </c>
      <c r="M191" s="28">
        <f t="shared" si="8"/>
        <v>0</v>
      </c>
    </row>
    <row r="192" spans="10:13" x14ac:dyDescent="0.2">
      <c r="J192" s="28"/>
      <c r="K192">
        <v>5.6</v>
      </c>
      <c r="L192" s="457">
        <v>0.3</v>
      </c>
      <c r="M192" s="28">
        <f t="shared" si="8"/>
        <v>0</v>
      </c>
    </row>
    <row r="193" spans="10:13" x14ac:dyDescent="0.2">
      <c r="J193" s="28"/>
      <c r="K193">
        <v>5.6</v>
      </c>
      <c r="L193" s="457">
        <v>0.3</v>
      </c>
      <c r="M193" s="28">
        <f t="shared" si="8"/>
        <v>0</v>
      </c>
    </row>
    <row r="194" spans="10:13" x14ac:dyDescent="0.2">
      <c r="J194" s="28"/>
      <c r="K194">
        <v>5.6</v>
      </c>
      <c r="L194" s="457">
        <v>0.3</v>
      </c>
      <c r="M194" s="28">
        <f t="shared" si="8"/>
        <v>0</v>
      </c>
    </row>
    <row r="195" spans="10:13" x14ac:dyDescent="0.2">
      <c r="J195" s="28"/>
      <c r="K195">
        <v>5.6</v>
      </c>
      <c r="L195" s="457">
        <v>0.3</v>
      </c>
      <c r="M195" s="28">
        <f t="shared" si="8"/>
        <v>0</v>
      </c>
    </row>
    <row r="196" spans="10:13" x14ac:dyDescent="0.2">
      <c r="J196" s="28"/>
      <c r="K196">
        <v>5.6</v>
      </c>
      <c r="L196" s="457">
        <v>0.3</v>
      </c>
      <c r="M196" s="28">
        <f t="shared" si="8"/>
        <v>0</v>
      </c>
    </row>
    <row r="197" spans="10:13" x14ac:dyDescent="0.2">
      <c r="J197" s="28"/>
      <c r="K197">
        <v>5.6</v>
      </c>
      <c r="L197" s="457">
        <v>0.3</v>
      </c>
      <c r="M197" s="28">
        <f t="shared" si="8"/>
        <v>0</v>
      </c>
    </row>
    <row r="198" spans="10:13" x14ac:dyDescent="0.2">
      <c r="J198" s="28"/>
      <c r="K198">
        <v>5.6</v>
      </c>
      <c r="L198" s="457">
        <v>0.3</v>
      </c>
      <c r="M198" s="28">
        <f t="shared" si="8"/>
        <v>0</v>
      </c>
    </row>
    <row r="199" spans="10:13" x14ac:dyDescent="0.2">
      <c r="J199" s="28"/>
      <c r="K199">
        <v>5.6</v>
      </c>
      <c r="L199" s="457">
        <v>0.3</v>
      </c>
      <c r="M199" s="28">
        <f t="shared" si="8"/>
        <v>0</v>
      </c>
    </row>
    <row r="200" spans="10:13" x14ac:dyDescent="0.2">
      <c r="J200" s="28"/>
      <c r="K200">
        <v>5.6</v>
      </c>
      <c r="L200" s="457">
        <v>0.3</v>
      </c>
      <c r="M200" s="28">
        <f t="shared" si="8"/>
        <v>0</v>
      </c>
    </row>
    <row r="201" spans="10:13" x14ac:dyDescent="0.2">
      <c r="J201" s="28"/>
      <c r="K201">
        <v>5.6</v>
      </c>
      <c r="L201" s="457">
        <v>0.3</v>
      </c>
      <c r="M201" s="28">
        <f t="shared" si="8"/>
        <v>0</v>
      </c>
    </row>
    <row r="202" spans="10:13" x14ac:dyDescent="0.2">
      <c r="J202" s="28"/>
      <c r="K202">
        <v>5.6</v>
      </c>
      <c r="L202" s="457">
        <v>0.3</v>
      </c>
      <c r="M202" s="28">
        <f t="shared" ref="M202:M265" si="9">+(J202*L202)/K202</f>
        <v>0</v>
      </c>
    </row>
    <row r="203" spans="10:13" x14ac:dyDescent="0.2">
      <c r="J203" s="28"/>
      <c r="K203">
        <v>5.6</v>
      </c>
      <c r="L203" s="457">
        <v>0.3</v>
      </c>
      <c r="M203" s="28">
        <f t="shared" si="9"/>
        <v>0</v>
      </c>
    </row>
    <row r="204" spans="10:13" x14ac:dyDescent="0.2">
      <c r="J204" s="28"/>
      <c r="K204">
        <v>5.6</v>
      </c>
      <c r="L204" s="457">
        <v>0.3</v>
      </c>
      <c r="M204" s="28">
        <f t="shared" si="9"/>
        <v>0</v>
      </c>
    </row>
    <row r="205" spans="10:13" x14ac:dyDescent="0.2">
      <c r="J205" s="28"/>
      <c r="K205">
        <v>5.6</v>
      </c>
      <c r="L205" s="457">
        <v>0.3</v>
      </c>
      <c r="M205" s="28">
        <f t="shared" si="9"/>
        <v>0</v>
      </c>
    </row>
    <row r="206" spans="10:13" x14ac:dyDescent="0.2">
      <c r="J206" s="28"/>
      <c r="K206">
        <v>5.6</v>
      </c>
      <c r="L206" s="457">
        <v>0.3</v>
      </c>
      <c r="M206" s="28">
        <f t="shared" si="9"/>
        <v>0</v>
      </c>
    </row>
    <row r="207" spans="10:13" x14ac:dyDescent="0.2">
      <c r="J207" s="28"/>
      <c r="K207">
        <v>5.6</v>
      </c>
      <c r="L207" s="457">
        <v>0.3</v>
      </c>
      <c r="M207" s="28">
        <f t="shared" si="9"/>
        <v>0</v>
      </c>
    </row>
    <row r="208" spans="10:13" x14ac:dyDescent="0.2">
      <c r="J208" s="28"/>
      <c r="K208">
        <v>5.6</v>
      </c>
      <c r="L208" s="457">
        <v>0.3</v>
      </c>
      <c r="M208" s="28">
        <f t="shared" si="9"/>
        <v>0</v>
      </c>
    </row>
    <row r="209" spans="10:13" x14ac:dyDescent="0.2">
      <c r="J209" s="28"/>
      <c r="K209">
        <v>5.6</v>
      </c>
      <c r="L209" s="457">
        <v>0.3</v>
      </c>
      <c r="M209" s="28">
        <f t="shared" si="9"/>
        <v>0</v>
      </c>
    </row>
    <row r="210" spans="10:13" x14ac:dyDescent="0.2">
      <c r="J210" s="28"/>
      <c r="K210">
        <v>5.6</v>
      </c>
      <c r="L210" s="457">
        <v>0.3</v>
      </c>
      <c r="M210" s="28">
        <f t="shared" si="9"/>
        <v>0</v>
      </c>
    </row>
    <row r="211" spans="10:13" x14ac:dyDescent="0.2">
      <c r="J211" s="28"/>
      <c r="K211">
        <v>5.6</v>
      </c>
      <c r="L211" s="457">
        <v>0.3</v>
      </c>
      <c r="M211" s="28">
        <f t="shared" si="9"/>
        <v>0</v>
      </c>
    </row>
    <row r="212" spans="10:13" x14ac:dyDescent="0.2">
      <c r="J212" s="28"/>
      <c r="K212">
        <v>5.6</v>
      </c>
      <c r="L212" s="457">
        <v>0.3</v>
      </c>
      <c r="M212" s="28">
        <f t="shared" si="9"/>
        <v>0</v>
      </c>
    </row>
    <row r="213" spans="10:13" x14ac:dyDescent="0.2">
      <c r="J213" s="28"/>
      <c r="K213">
        <v>5.6</v>
      </c>
      <c r="L213" s="457">
        <v>0.3</v>
      </c>
      <c r="M213" s="28">
        <f t="shared" si="9"/>
        <v>0</v>
      </c>
    </row>
    <row r="214" spans="10:13" x14ac:dyDescent="0.2">
      <c r="J214" s="28"/>
      <c r="K214">
        <v>5.6</v>
      </c>
      <c r="L214" s="457">
        <v>0.3</v>
      </c>
      <c r="M214" s="28">
        <f t="shared" si="9"/>
        <v>0</v>
      </c>
    </row>
    <row r="215" spans="10:13" x14ac:dyDescent="0.2">
      <c r="J215" s="28"/>
      <c r="K215">
        <v>5.6</v>
      </c>
      <c r="L215" s="457">
        <v>0.3</v>
      </c>
      <c r="M215" s="28">
        <f t="shared" si="9"/>
        <v>0</v>
      </c>
    </row>
    <row r="216" spans="10:13" x14ac:dyDescent="0.2">
      <c r="J216" s="28"/>
      <c r="K216">
        <v>5.6</v>
      </c>
      <c r="L216" s="457">
        <v>0.3</v>
      </c>
      <c r="M216" s="28">
        <f t="shared" si="9"/>
        <v>0</v>
      </c>
    </row>
    <row r="217" spans="10:13" x14ac:dyDescent="0.2">
      <c r="J217" s="28"/>
      <c r="K217">
        <v>5.6</v>
      </c>
      <c r="L217" s="457">
        <v>0.3</v>
      </c>
      <c r="M217" s="28">
        <f t="shared" si="9"/>
        <v>0</v>
      </c>
    </row>
    <row r="218" spans="10:13" x14ac:dyDescent="0.2">
      <c r="J218" s="28"/>
      <c r="K218">
        <v>5.6</v>
      </c>
      <c r="L218" s="457">
        <v>0.3</v>
      </c>
      <c r="M218" s="28">
        <f t="shared" si="9"/>
        <v>0</v>
      </c>
    </row>
    <row r="219" spans="10:13" x14ac:dyDescent="0.2">
      <c r="J219" s="28"/>
      <c r="K219">
        <v>5.6</v>
      </c>
      <c r="L219" s="457">
        <v>0.3</v>
      </c>
      <c r="M219" s="28">
        <f t="shared" si="9"/>
        <v>0</v>
      </c>
    </row>
    <row r="220" spans="10:13" x14ac:dyDescent="0.2">
      <c r="J220" s="28"/>
      <c r="K220">
        <v>5.6</v>
      </c>
      <c r="L220" s="457">
        <v>0.3</v>
      </c>
      <c r="M220" s="28">
        <f t="shared" si="9"/>
        <v>0</v>
      </c>
    </row>
    <row r="221" spans="10:13" x14ac:dyDescent="0.2">
      <c r="J221" s="28"/>
      <c r="K221">
        <v>5.6</v>
      </c>
      <c r="L221" s="457">
        <v>0.3</v>
      </c>
      <c r="M221" s="28">
        <f t="shared" si="9"/>
        <v>0</v>
      </c>
    </row>
    <row r="222" spans="10:13" x14ac:dyDescent="0.2">
      <c r="J222" s="28"/>
      <c r="K222">
        <v>5.6</v>
      </c>
      <c r="L222" s="457">
        <v>0.3</v>
      </c>
      <c r="M222" s="28">
        <f t="shared" si="9"/>
        <v>0</v>
      </c>
    </row>
    <row r="223" spans="10:13" x14ac:dyDescent="0.2">
      <c r="J223" s="28"/>
      <c r="K223">
        <v>5.6</v>
      </c>
      <c r="L223" s="457">
        <v>0.3</v>
      </c>
      <c r="M223" s="28">
        <f t="shared" si="9"/>
        <v>0</v>
      </c>
    </row>
    <row r="224" spans="10:13" x14ac:dyDescent="0.2">
      <c r="J224" s="28"/>
      <c r="K224">
        <v>5.6</v>
      </c>
      <c r="L224" s="457">
        <v>0.3</v>
      </c>
      <c r="M224" s="28">
        <f t="shared" si="9"/>
        <v>0</v>
      </c>
    </row>
    <row r="225" spans="10:13" x14ac:dyDescent="0.2">
      <c r="J225" s="28"/>
      <c r="K225">
        <v>5.6</v>
      </c>
      <c r="L225" s="457">
        <v>0.3</v>
      </c>
      <c r="M225" s="28">
        <f t="shared" si="9"/>
        <v>0</v>
      </c>
    </row>
    <row r="226" spans="10:13" x14ac:dyDescent="0.2">
      <c r="J226" s="28"/>
      <c r="K226">
        <v>5.6</v>
      </c>
      <c r="L226" s="457">
        <v>0.3</v>
      </c>
      <c r="M226" s="28">
        <f t="shared" si="9"/>
        <v>0</v>
      </c>
    </row>
    <row r="227" spans="10:13" x14ac:dyDescent="0.2">
      <c r="J227" s="28"/>
      <c r="K227">
        <v>5.6</v>
      </c>
      <c r="L227" s="457">
        <v>0.3</v>
      </c>
      <c r="M227" s="28">
        <f t="shared" si="9"/>
        <v>0</v>
      </c>
    </row>
    <row r="228" spans="10:13" x14ac:dyDescent="0.2">
      <c r="J228" s="28"/>
      <c r="K228">
        <v>5.6</v>
      </c>
      <c r="L228" s="457">
        <v>0.3</v>
      </c>
      <c r="M228" s="28">
        <f t="shared" si="9"/>
        <v>0</v>
      </c>
    </row>
    <row r="229" spans="10:13" x14ac:dyDescent="0.2">
      <c r="J229" s="28"/>
      <c r="K229">
        <v>5.6</v>
      </c>
      <c r="L229" s="457">
        <v>0.3</v>
      </c>
      <c r="M229" s="28">
        <f t="shared" si="9"/>
        <v>0</v>
      </c>
    </row>
    <row r="230" spans="10:13" x14ac:dyDescent="0.2">
      <c r="J230" s="28"/>
      <c r="K230">
        <v>5.6</v>
      </c>
      <c r="L230" s="457">
        <v>0.3</v>
      </c>
      <c r="M230" s="28">
        <f t="shared" si="9"/>
        <v>0</v>
      </c>
    </row>
    <row r="231" spans="10:13" x14ac:dyDescent="0.2">
      <c r="J231" s="28"/>
      <c r="K231">
        <v>5.6</v>
      </c>
      <c r="L231" s="457">
        <v>0.3</v>
      </c>
      <c r="M231" s="28">
        <f t="shared" si="9"/>
        <v>0</v>
      </c>
    </row>
    <row r="232" spans="10:13" x14ac:dyDescent="0.2">
      <c r="J232" s="28"/>
      <c r="K232">
        <v>5.6</v>
      </c>
      <c r="L232" s="457">
        <v>0.3</v>
      </c>
      <c r="M232" s="28">
        <f t="shared" si="9"/>
        <v>0</v>
      </c>
    </row>
    <row r="233" spans="10:13" x14ac:dyDescent="0.2">
      <c r="J233" s="28"/>
      <c r="K233">
        <v>5.6</v>
      </c>
      <c r="L233" s="457">
        <v>0.3</v>
      </c>
      <c r="M233" s="28">
        <f t="shared" si="9"/>
        <v>0</v>
      </c>
    </row>
    <row r="234" spans="10:13" x14ac:dyDescent="0.2">
      <c r="J234" s="28"/>
      <c r="K234">
        <v>5.6</v>
      </c>
      <c r="L234" s="457">
        <v>0.3</v>
      </c>
      <c r="M234" s="28">
        <f t="shared" si="9"/>
        <v>0</v>
      </c>
    </row>
    <row r="235" spans="10:13" x14ac:dyDescent="0.2">
      <c r="J235" s="28"/>
      <c r="K235">
        <v>5.6</v>
      </c>
      <c r="L235" s="457">
        <v>0.3</v>
      </c>
      <c r="M235" s="28">
        <f t="shared" si="9"/>
        <v>0</v>
      </c>
    </row>
    <row r="236" spans="10:13" x14ac:dyDescent="0.2">
      <c r="J236" s="28"/>
      <c r="K236">
        <v>5.6</v>
      </c>
      <c r="L236" s="457">
        <v>0.3</v>
      </c>
      <c r="M236" s="28">
        <f t="shared" si="9"/>
        <v>0</v>
      </c>
    </row>
    <row r="237" spans="10:13" x14ac:dyDescent="0.2">
      <c r="J237" s="28"/>
      <c r="K237">
        <v>5.6</v>
      </c>
      <c r="L237" s="457">
        <v>0.3</v>
      </c>
      <c r="M237" s="28">
        <f t="shared" si="9"/>
        <v>0</v>
      </c>
    </row>
    <row r="238" spans="10:13" x14ac:dyDescent="0.2">
      <c r="J238" s="28"/>
      <c r="K238">
        <v>5.6</v>
      </c>
      <c r="L238" s="457">
        <v>0.3</v>
      </c>
      <c r="M238" s="28">
        <f t="shared" si="9"/>
        <v>0</v>
      </c>
    </row>
    <row r="239" spans="10:13" x14ac:dyDescent="0.2">
      <c r="J239" s="28"/>
      <c r="K239">
        <v>5.6</v>
      </c>
      <c r="L239" s="457">
        <v>0.3</v>
      </c>
      <c r="M239" s="28">
        <f t="shared" si="9"/>
        <v>0</v>
      </c>
    </row>
    <row r="240" spans="10:13" x14ac:dyDescent="0.2">
      <c r="J240" s="28"/>
      <c r="K240">
        <v>5.6</v>
      </c>
      <c r="L240" s="457">
        <v>0.3</v>
      </c>
      <c r="M240" s="28">
        <f t="shared" si="9"/>
        <v>0</v>
      </c>
    </row>
    <row r="241" spans="10:13" x14ac:dyDescent="0.2">
      <c r="J241" s="28"/>
      <c r="K241">
        <v>5.6</v>
      </c>
      <c r="L241" s="457">
        <v>0.3</v>
      </c>
      <c r="M241" s="28">
        <f t="shared" si="9"/>
        <v>0</v>
      </c>
    </row>
    <row r="242" spans="10:13" x14ac:dyDescent="0.2">
      <c r="J242" s="28"/>
      <c r="K242">
        <v>5.6</v>
      </c>
      <c r="L242" s="457">
        <v>0.3</v>
      </c>
      <c r="M242" s="28">
        <f t="shared" si="9"/>
        <v>0</v>
      </c>
    </row>
    <row r="243" spans="10:13" x14ac:dyDescent="0.2">
      <c r="J243" s="28"/>
      <c r="K243">
        <v>5.6</v>
      </c>
      <c r="L243" s="457">
        <v>0.3</v>
      </c>
      <c r="M243" s="28">
        <f t="shared" si="9"/>
        <v>0</v>
      </c>
    </row>
    <row r="244" spans="10:13" x14ac:dyDescent="0.2">
      <c r="J244" s="28"/>
      <c r="K244">
        <v>5.6</v>
      </c>
      <c r="L244" s="457">
        <v>0.3</v>
      </c>
      <c r="M244" s="28">
        <f t="shared" si="9"/>
        <v>0</v>
      </c>
    </row>
    <row r="245" spans="10:13" x14ac:dyDescent="0.2">
      <c r="J245" s="28"/>
      <c r="K245">
        <v>5.6</v>
      </c>
      <c r="L245" s="457">
        <v>0.3</v>
      </c>
      <c r="M245" s="28">
        <f t="shared" si="9"/>
        <v>0</v>
      </c>
    </row>
    <row r="246" spans="10:13" x14ac:dyDescent="0.2">
      <c r="J246" s="28"/>
      <c r="K246">
        <v>5.6</v>
      </c>
      <c r="L246" s="457">
        <v>0.3</v>
      </c>
      <c r="M246" s="28">
        <f t="shared" si="9"/>
        <v>0</v>
      </c>
    </row>
    <row r="247" spans="10:13" x14ac:dyDescent="0.2">
      <c r="J247" s="28"/>
      <c r="K247">
        <v>5.6</v>
      </c>
      <c r="L247" s="457">
        <v>0.3</v>
      </c>
      <c r="M247" s="28">
        <f t="shared" si="9"/>
        <v>0</v>
      </c>
    </row>
    <row r="248" spans="10:13" x14ac:dyDescent="0.2">
      <c r="J248" s="28"/>
      <c r="K248">
        <v>5.6</v>
      </c>
      <c r="L248" s="457">
        <v>0.3</v>
      </c>
      <c r="M248" s="28">
        <f t="shared" si="9"/>
        <v>0</v>
      </c>
    </row>
    <row r="249" spans="10:13" x14ac:dyDescent="0.2">
      <c r="J249" s="28"/>
      <c r="K249">
        <v>5.6</v>
      </c>
      <c r="L249" s="457">
        <v>0.3</v>
      </c>
      <c r="M249" s="28">
        <f t="shared" si="9"/>
        <v>0</v>
      </c>
    </row>
    <row r="250" spans="10:13" x14ac:dyDescent="0.2">
      <c r="J250" s="28"/>
      <c r="K250">
        <v>5.6</v>
      </c>
      <c r="L250" s="457">
        <v>0.3</v>
      </c>
      <c r="M250" s="28">
        <f t="shared" si="9"/>
        <v>0</v>
      </c>
    </row>
    <row r="251" spans="10:13" x14ac:dyDescent="0.2">
      <c r="J251" s="28"/>
      <c r="K251">
        <v>5.6</v>
      </c>
      <c r="L251" s="457">
        <v>0.3</v>
      </c>
      <c r="M251" s="28">
        <f t="shared" si="9"/>
        <v>0</v>
      </c>
    </row>
    <row r="252" spans="10:13" x14ac:dyDescent="0.2">
      <c r="J252" s="28"/>
      <c r="K252">
        <v>5.6</v>
      </c>
      <c r="L252" s="457">
        <v>0.3</v>
      </c>
      <c r="M252" s="28">
        <f t="shared" si="9"/>
        <v>0</v>
      </c>
    </row>
    <row r="253" spans="10:13" x14ac:dyDescent="0.2">
      <c r="J253" s="28"/>
      <c r="K253">
        <v>5.6</v>
      </c>
      <c r="L253" s="457">
        <v>0.3</v>
      </c>
      <c r="M253" s="28">
        <f t="shared" si="9"/>
        <v>0</v>
      </c>
    </row>
    <row r="254" spans="10:13" x14ac:dyDescent="0.2">
      <c r="J254" s="28"/>
      <c r="K254">
        <v>5.6</v>
      </c>
      <c r="L254" s="457">
        <v>0.3</v>
      </c>
      <c r="M254" s="28">
        <f t="shared" si="9"/>
        <v>0</v>
      </c>
    </row>
    <row r="255" spans="10:13" x14ac:dyDescent="0.2">
      <c r="J255" s="28"/>
      <c r="K255">
        <v>5.6</v>
      </c>
      <c r="L255" s="457">
        <v>0.3</v>
      </c>
      <c r="M255" s="28">
        <f t="shared" si="9"/>
        <v>0</v>
      </c>
    </row>
    <row r="256" spans="10:13" x14ac:dyDescent="0.2">
      <c r="J256" s="28"/>
      <c r="K256">
        <v>5.6</v>
      </c>
      <c r="L256" s="457">
        <v>0.3</v>
      </c>
      <c r="M256" s="28">
        <f t="shared" si="9"/>
        <v>0</v>
      </c>
    </row>
    <row r="257" spans="10:13" x14ac:dyDescent="0.2">
      <c r="J257" s="28"/>
      <c r="K257">
        <v>5.6</v>
      </c>
      <c r="L257" s="457">
        <v>0.3</v>
      </c>
      <c r="M257" s="28">
        <f t="shared" si="9"/>
        <v>0</v>
      </c>
    </row>
    <row r="258" spans="10:13" x14ac:dyDescent="0.2">
      <c r="J258" s="28"/>
      <c r="K258">
        <v>5.6</v>
      </c>
      <c r="L258" s="457">
        <v>0.3</v>
      </c>
      <c r="M258" s="28">
        <f t="shared" si="9"/>
        <v>0</v>
      </c>
    </row>
    <row r="259" spans="10:13" x14ac:dyDescent="0.2">
      <c r="J259" s="28"/>
      <c r="K259">
        <v>5.6</v>
      </c>
      <c r="L259" s="457">
        <v>0.3</v>
      </c>
      <c r="M259" s="28">
        <f t="shared" si="9"/>
        <v>0</v>
      </c>
    </row>
    <row r="260" spans="10:13" x14ac:dyDescent="0.2">
      <c r="J260" s="28"/>
      <c r="K260">
        <v>5.6</v>
      </c>
      <c r="L260" s="457">
        <v>0.3</v>
      </c>
      <c r="M260" s="28">
        <f t="shared" si="9"/>
        <v>0</v>
      </c>
    </row>
    <row r="261" spans="10:13" x14ac:dyDescent="0.2">
      <c r="J261" s="28"/>
      <c r="K261">
        <v>5.6</v>
      </c>
      <c r="L261" s="457">
        <v>0.3</v>
      </c>
      <c r="M261" s="28">
        <f t="shared" si="9"/>
        <v>0</v>
      </c>
    </row>
    <row r="262" spans="10:13" x14ac:dyDescent="0.2">
      <c r="J262" s="28"/>
      <c r="K262">
        <v>5.6</v>
      </c>
      <c r="L262" s="457">
        <v>0.3</v>
      </c>
      <c r="M262" s="28">
        <f t="shared" si="9"/>
        <v>0</v>
      </c>
    </row>
    <row r="263" spans="10:13" x14ac:dyDescent="0.2">
      <c r="J263" s="28"/>
      <c r="K263">
        <v>5.6</v>
      </c>
      <c r="L263" s="457">
        <v>0.3</v>
      </c>
      <c r="M263" s="28">
        <f t="shared" si="9"/>
        <v>0</v>
      </c>
    </row>
    <row r="264" spans="10:13" x14ac:dyDescent="0.2">
      <c r="J264" s="28"/>
      <c r="K264">
        <v>5.6</v>
      </c>
      <c r="L264" s="457">
        <v>0.3</v>
      </c>
      <c r="M264" s="28">
        <f t="shared" si="9"/>
        <v>0</v>
      </c>
    </row>
    <row r="265" spans="10:13" x14ac:dyDescent="0.2">
      <c r="J265" s="28"/>
      <c r="K265">
        <v>5.6</v>
      </c>
      <c r="L265" s="457">
        <v>0.3</v>
      </c>
      <c r="M265" s="28">
        <f t="shared" si="9"/>
        <v>0</v>
      </c>
    </row>
    <row r="266" spans="10:13" x14ac:dyDescent="0.2">
      <c r="J266" s="28"/>
      <c r="K266">
        <v>5.6</v>
      </c>
      <c r="L266" s="457">
        <v>0.3</v>
      </c>
      <c r="M266" s="28">
        <f t="shared" ref="M266:M329" si="10">+(J266*L266)/K266</f>
        <v>0</v>
      </c>
    </row>
    <row r="267" spans="10:13" x14ac:dyDescent="0.2">
      <c r="J267" s="28"/>
      <c r="K267">
        <v>5.6</v>
      </c>
      <c r="L267" s="457">
        <v>0.3</v>
      </c>
      <c r="M267" s="28">
        <f t="shared" si="10"/>
        <v>0</v>
      </c>
    </row>
    <row r="268" spans="10:13" x14ac:dyDescent="0.2">
      <c r="J268" s="28"/>
      <c r="K268">
        <v>5.6</v>
      </c>
      <c r="L268" s="457">
        <v>0.3</v>
      </c>
      <c r="M268" s="28">
        <f t="shared" si="10"/>
        <v>0</v>
      </c>
    </row>
    <row r="269" spans="10:13" x14ac:dyDescent="0.2">
      <c r="J269" s="28"/>
      <c r="K269">
        <v>5.6</v>
      </c>
      <c r="L269" s="457">
        <v>0.3</v>
      </c>
      <c r="M269" s="28">
        <f t="shared" si="10"/>
        <v>0</v>
      </c>
    </row>
    <row r="270" spans="10:13" x14ac:dyDescent="0.2">
      <c r="J270" s="28"/>
      <c r="K270">
        <v>5.6</v>
      </c>
      <c r="L270" s="457">
        <v>0.3</v>
      </c>
      <c r="M270" s="28">
        <f t="shared" si="10"/>
        <v>0</v>
      </c>
    </row>
    <row r="271" spans="10:13" x14ac:dyDescent="0.2">
      <c r="J271" s="28"/>
      <c r="K271">
        <v>5.6</v>
      </c>
      <c r="L271" s="457">
        <v>0.3</v>
      </c>
      <c r="M271" s="28">
        <f t="shared" si="10"/>
        <v>0</v>
      </c>
    </row>
    <row r="272" spans="10:13" x14ac:dyDescent="0.2">
      <c r="J272" s="28"/>
      <c r="K272">
        <v>5.6</v>
      </c>
      <c r="L272" s="457">
        <v>0.3</v>
      </c>
      <c r="M272" s="28">
        <f t="shared" si="10"/>
        <v>0</v>
      </c>
    </row>
    <row r="273" spans="10:13" x14ac:dyDescent="0.2">
      <c r="J273" s="28"/>
      <c r="K273">
        <v>5.6</v>
      </c>
      <c r="L273" s="457">
        <v>0.3</v>
      </c>
      <c r="M273" s="28">
        <f t="shared" si="10"/>
        <v>0</v>
      </c>
    </row>
    <row r="274" spans="10:13" x14ac:dyDescent="0.2">
      <c r="J274" s="28"/>
      <c r="K274">
        <v>5.6</v>
      </c>
      <c r="L274" s="457">
        <v>0.3</v>
      </c>
      <c r="M274" s="28">
        <f t="shared" si="10"/>
        <v>0</v>
      </c>
    </row>
    <row r="275" spans="10:13" x14ac:dyDescent="0.2">
      <c r="J275" s="28"/>
      <c r="K275">
        <v>5.6</v>
      </c>
      <c r="L275" s="457">
        <v>0.3</v>
      </c>
      <c r="M275" s="28">
        <f t="shared" si="10"/>
        <v>0</v>
      </c>
    </row>
    <row r="276" spans="10:13" x14ac:dyDescent="0.2">
      <c r="J276" s="28"/>
      <c r="K276">
        <v>5.6</v>
      </c>
      <c r="L276" s="457">
        <v>0.3</v>
      </c>
      <c r="M276" s="28">
        <f t="shared" si="10"/>
        <v>0</v>
      </c>
    </row>
    <row r="277" spans="10:13" x14ac:dyDescent="0.2">
      <c r="J277" s="28"/>
      <c r="K277">
        <v>5.6</v>
      </c>
      <c r="L277" s="457">
        <v>0.3</v>
      </c>
      <c r="M277" s="28">
        <f t="shared" si="10"/>
        <v>0</v>
      </c>
    </row>
    <row r="278" spans="10:13" x14ac:dyDescent="0.2">
      <c r="J278" s="28"/>
      <c r="K278">
        <v>5.6</v>
      </c>
      <c r="L278" s="457">
        <v>0.3</v>
      </c>
      <c r="M278" s="28">
        <f t="shared" si="10"/>
        <v>0</v>
      </c>
    </row>
    <row r="279" spans="10:13" x14ac:dyDescent="0.2">
      <c r="J279" s="28"/>
      <c r="K279">
        <v>5.6</v>
      </c>
      <c r="L279" s="457">
        <v>0.3</v>
      </c>
      <c r="M279" s="28">
        <f t="shared" si="10"/>
        <v>0</v>
      </c>
    </row>
    <row r="280" spans="10:13" x14ac:dyDescent="0.2">
      <c r="J280" s="28"/>
      <c r="K280">
        <v>5.6</v>
      </c>
      <c r="L280" s="457">
        <v>0.3</v>
      </c>
      <c r="M280" s="28">
        <f t="shared" si="10"/>
        <v>0</v>
      </c>
    </row>
    <row r="281" spans="10:13" x14ac:dyDescent="0.2">
      <c r="J281" s="28"/>
      <c r="K281">
        <v>5.6</v>
      </c>
      <c r="L281" s="457">
        <v>0.3</v>
      </c>
      <c r="M281" s="28">
        <f t="shared" si="10"/>
        <v>0</v>
      </c>
    </row>
    <row r="282" spans="10:13" x14ac:dyDescent="0.2">
      <c r="J282" s="28"/>
      <c r="K282">
        <v>5.6</v>
      </c>
      <c r="L282" s="457">
        <v>0.3</v>
      </c>
      <c r="M282" s="28">
        <f t="shared" si="10"/>
        <v>0</v>
      </c>
    </row>
    <row r="283" spans="10:13" x14ac:dyDescent="0.2">
      <c r="J283" s="28"/>
      <c r="K283">
        <v>5.6</v>
      </c>
      <c r="L283" s="457">
        <v>0.3</v>
      </c>
      <c r="M283" s="28">
        <f t="shared" si="10"/>
        <v>0</v>
      </c>
    </row>
    <row r="284" spans="10:13" x14ac:dyDescent="0.2">
      <c r="J284" s="28"/>
      <c r="K284">
        <v>5.6</v>
      </c>
      <c r="L284" s="457">
        <v>0.3</v>
      </c>
      <c r="M284" s="28">
        <f t="shared" si="10"/>
        <v>0</v>
      </c>
    </row>
    <row r="285" spans="10:13" x14ac:dyDescent="0.2">
      <c r="J285" s="28"/>
      <c r="K285">
        <v>5.6</v>
      </c>
      <c r="L285" s="457">
        <v>0.3</v>
      </c>
      <c r="M285" s="28">
        <f t="shared" si="10"/>
        <v>0</v>
      </c>
    </row>
    <row r="286" spans="10:13" x14ac:dyDescent="0.2">
      <c r="J286" s="28"/>
      <c r="K286">
        <v>5.6</v>
      </c>
      <c r="L286" s="457">
        <v>0.3</v>
      </c>
      <c r="M286" s="28">
        <f t="shared" si="10"/>
        <v>0</v>
      </c>
    </row>
    <row r="287" spans="10:13" x14ac:dyDescent="0.2">
      <c r="J287" s="28"/>
      <c r="K287">
        <v>5.6</v>
      </c>
      <c r="L287" s="457">
        <v>0.3</v>
      </c>
      <c r="M287" s="28">
        <f t="shared" si="10"/>
        <v>0</v>
      </c>
    </row>
    <row r="288" spans="10:13" x14ac:dyDescent="0.2">
      <c r="J288" s="28"/>
      <c r="K288">
        <v>5.6</v>
      </c>
      <c r="L288" s="457">
        <v>0.3</v>
      </c>
      <c r="M288" s="28">
        <f t="shared" si="10"/>
        <v>0</v>
      </c>
    </row>
    <row r="289" spans="10:13" x14ac:dyDescent="0.2">
      <c r="J289" s="28"/>
      <c r="K289">
        <v>5.6</v>
      </c>
      <c r="L289" s="457">
        <v>0.3</v>
      </c>
      <c r="M289" s="28">
        <f t="shared" si="10"/>
        <v>0</v>
      </c>
    </row>
    <row r="290" spans="10:13" x14ac:dyDescent="0.2">
      <c r="J290" s="28"/>
      <c r="K290">
        <v>5.6</v>
      </c>
      <c r="L290" s="457">
        <v>0.3</v>
      </c>
      <c r="M290" s="28">
        <f t="shared" si="10"/>
        <v>0</v>
      </c>
    </row>
    <row r="291" spans="10:13" x14ac:dyDescent="0.2">
      <c r="J291" s="28"/>
      <c r="K291">
        <v>5.6</v>
      </c>
      <c r="L291" s="457">
        <v>0.3</v>
      </c>
      <c r="M291" s="28">
        <f t="shared" si="10"/>
        <v>0</v>
      </c>
    </row>
    <row r="292" spans="10:13" x14ac:dyDescent="0.2">
      <c r="J292" s="28"/>
      <c r="K292">
        <v>5.6</v>
      </c>
      <c r="L292" s="457">
        <v>0.3</v>
      </c>
      <c r="M292" s="28">
        <f t="shared" si="10"/>
        <v>0</v>
      </c>
    </row>
    <row r="293" spans="10:13" x14ac:dyDescent="0.2">
      <c r="J293" s="28"/>
      <c r="K293">
        <v>5.6</v>
      </c>
      <c r="L293" s="457">
        <v>0.3</v>
      </c>
      <c r="M293" s="28">
        <f t="shared" si="10"/>
        <v>0</v>
      </c>
    </row>
    <row r="294" spans="10:13" x14ac:dyDescent="0.2">
      <c r="J294" s="28"/>
      <c r="K294">
        <v>5.6</v>
      </c>
      <c r="L294" s="457">
        <v>0.3</v>
      </c>
      <c r="M294" s="28">
        <f t="shared" si="10"/>
        <v>0</v>
      </c>
    </row>
    <row r="295" spans="10:13" x14ac:dyDescent="0.2">
      <c r="J295" s="28"/>
      <c r="K295">
        <v>5.6</v>
      </c>
      <c r="L295" s="457">
        <v>0.3</v>
      </c>
      <c r="M295" s="28">
        <f t="shared" si="10"/>
        <v>0</v>
      </c>
    </row>
    <row r="296" spans="10:13" x14ac:dyDescent="0.2">
      <c r="J296" s="28"/>
      <c r="K296">
        <v>5.6</v>
      </c>
      <c r="L296" s="457">
        <v>0.3</v>
      </c>
      <c r="M296" s="28">
        <f t="shared" si="10"/>
        <v>0</v>
      </c>
    </row>
    <row r="297" spans="10:13" x14ac:dyDescent="0.2">
      <c r="J297" s="28"/>
      <c r="K297">
        <v>5.6</v>
      </c>
      <c r="L297" s="457">
        <v>0.3</v>
      </c>
      <c r="M297" s="28">
        <f t="shared" si="10"/>
        <v>0</v>
      </c>
    </row>
    <row r="298" spans="10:13" x14ac:dyDescent="0.2">
      <c r="J298" s="28"/>
      <c r="K298">
        <v>5.6</v>
      </c>
      <c r="L298" s="457">
        <v>0.3</v>
      </c>
      <c r="M298" s="28">
        <f t="shared" si="10"/>
        <v>0</v>
      </c>
    </row>
    <row r="299" spans="10:13" x14ac:dyDescent="0.2">
      <c r="J299" s="28"/>
      <c r="K299">
        <v>5.6</v>
      </c>
      <c r="L299" s="457">
        <v>0.3</v>
      </c>
      <c r="M299" s="28">
        <f t="shared" si="10"/>
        <v>0</v>
      </c>
    </row>
    <row r="300" spans="10:13" x14ac:dyDescent="0.2">
      <c r="J300" s="28"/>
      <c r="K300">
        <v>5.6</v>
      </c>
      <c r="L300" s="457">
        <v>0.3</v>
      </c>
      <c r="M300" s="28">
        <f t="shared" si="10"/>
        <v>0</v>
      </c>
    </row>
    <row r="301" spans="10:13" x14ac:dyDescent="0.2">
      <c r="J301" s="28"/>
      <c r="K301">
        <v>5.6</v>
      </c>
      <c r="L301" s="457">
        <v>0.3</v>
      </c>
      <c r="M301" s="28">
        <f t="shared" si="10"/>
        <v>0</v>
      </c>
    </row>
    <row r="302" spans="10:13" x14ac:dyDescent="0.2">
      <c r="J302" s="28"/>
      <c r="K302">
        <v>5.6</v>
      </c>
      <c r="L302" s="457">
        <v>0.3</v>
      </c>
      <c r="M302" s="28">
        <f t="shared" si="10"/>
        <v>0</v>
      </c>
    </row>
    <row r="303" spans="10:13" x14ac:dyDescent="0.2">
      <c r="J303" s="28"/>
      <c r="K303">
        <v>5.6</v>
      </c>
      <c r="L303" s="457">
        <v>0.3</v>
      </c>
      <c r="M303" s="28">
        <f t="shared" si="10"/>
        <v>0</v>
      </c>
    </row>
    <row r="304" spans="10:13" x14ac:dyDescent="0.2">
      <c r="J304" s="28"/>
      <c r="K304">
        <v>5.6</v>
      </c>
      <c r="L304" s="457">
        <v>0.3</v>
      </c>
      <c r="M304" s="28">
        <f t="shared" si="10"/>
        <v>0</v>
      </c>
    </row>
    <row r="305" spans="10:13" x14ac:dyDescent="0.2">
      <c r="J305" s="28"/>
      <c r="K305">
        <v>5.6</v>
      </c>
      <c r="L305" s="457">
        <v>0.3</v>
      </c>
      <c r="M305" s="28">
        <f t="shared" si="10"/>
        <v>0</v>
      </c>
    </row>
    <row r="306" spans="10:13" x14ac:dyDescent="0.2">
      <c r="J306" s="28"/>
      <c r="K306">
        <v>5.6</v>
      </c>
      <c r="L306" s="457">
        <v>0.3</v>
      </c>
      <c r="M306" s="28">
        <f t="shared" si="10"/>
        <v>0</v>
      </c>
    </row>
    <row r="307" spans="10:13" x14ac:dyDescent="0.2">
      <c r="J307" s="28"/>
      <c r="K307">
        <v>5.6</v>
      </c>
      <c r="L307" s="457">
        <v>0.3</v>
      </c>
      <c r="M307" s="28">
        <f t="shared" si="10"/>
        <v>0</v>
      </c>
    </row>
    <row r="308" spans="10:13" x14ac:dyDescent="0.2">
      <c r="J308" s="28"/>
      <c r="K308">
        <v>5.6</v>
      </c>
      <c r="L308" s="457">
        <v>0.3</v>
      </c>
      <c r="M308" s="28">
        <f t="shared" si="10"/>
        <v>0</v>
      </c>
    </row>
    <row r="309" spans="10:13" x14ac:dyDescent="0.2">
      <c r="J309" s="28"/>
      <c r="K309">
        <v>5.6</v>
      </c>
      <c r="L309" s="457">
        <v>0.3</v>
      </c>
      <c r="M309" s="28">
        <f t="shared" si="10"/>
        <v>0</v>
      </c>
    </row>
    <row r="310" spans="10:13" x14ac:dyDescent="0.2">
      <c r="J310" s="28"/>
      <c r="K310">
        <v>5.6</v>
      </c>
      <c r="L310" s="457">
        <v>0.3</v>
      </c>
      <c r="M310" s="28">
        <f t="shared" si="10"/>
        <v>0</v>
      </c>
    </row>
    <row r="311" spans="10:13" x14ac:dyDescent="0.2">
      <c r="J311" s="28"/>
      <c r="K311">
        <v>5.6</v>
      </c>
      <c r="L311" s="457">
        <v>0.3</v>
      </c>
      <c r="M311" s="28">
        <f t="shared" si="10"/>
        <v>0</v>
      </c>
    </row>
    <row r="312" spans="10:13" x14ac:dyDescent="0.2">
      <c r="J312" s="28"/>
      <c r="K312">
        <v>5.6</v>
      </c>
      <c r="L312" s="457">
        <v>0.3</v>
      </c>
      <c r="M312" s="28">
        <f t="shared" si="10"/>
        <v>0</v>
      </c>
    </row>
    <row r="313" spans="10:13" x14ac:dyDescent="0.2">
      <c r="J313" s="28"/>
      <c r="K313">
        <v>5.6</v>
      </c>
      <c r="L313" s="457">
        <v>0.3</v>
      </c>
      <c r="M313" s="28">
        <f t="shared" si="10"/>
        <v>0</v>
      </c>
    </row>
    <row r="314" spans="10:13" x14ac:dyDescent="0.2">
      <c r="J314" s="28"/>
      <c r="K314">
        <v>5.6</v>
      </c>
      <c r="L314" s="457">
        <v>0.3</v>
      </c>
      <c r="M314" s="28">
        <f t="shared" si="10"/>
        <v>0</v>
      </c>
    </row>
    <row r="315" spans="10:13" x14ac:dyDescent="0.2">
      <c r="J315" s="28"/>
      <c r="K315">
        <v>5.6</v>
      </c>
      <c r="L315" s="457">
        <v>0.3</v>
      </c>
      <c r="M315" s="28">
        <f t="shared" si="10"/>
        <v>0</v>
      </c>
    </row>
    <row r="316" spans="10:13" x14ac:dyDescent="0.2">
      <c r="J316" s="28"/>
      <c r="K316">
        <v>5.6</v>
      </c>
      <c r="L316" s="457">
        <v>0.3</v>
      </c>
      <c r="M316" s="28">
        <f t="shared" si="10"/>
        <v>0</v>
      </c>
    </row>
    <row r="317" spans="10:13" x14ac:dyDescent="0.2">
      <c r="J317" s="28"/>
      <c r="K317">
        <v>5.6</v>
      </c>
      <c r="L317" s="457">
        <v>0.3</v>
      </c>
      <c r="M317" s="28">
        <f t="shared" si="10"/>
        <v>0</v>
      </c>
    </row>
    <row r="318" spans="10:13" x14ac:dyDescent="0.2">
      <c r="J318" s="28"/>
      <c r="K318">
        <v>5.6</v>
      </c>
      <c r="L318" s="457">
        <v>0.3</v>
      </c>
      <c r="M318" s="28">
        <f t="shared" si="10"/>
        <v>0</v>
      </c>
    </row>
    <row r="319" spans="10:13" x14ac:dyDescent="0.2">
      <c r="J319" s="28"/>
      <c r="K319">
        <v>5.6</v>
      </c>
      <c r="L319" s="457">
        <v>0.3</v>
      </c>
      <c r="M319" s="28">
        <f t="shared" si="10"/>
        <v>0</v>
      </c>
    </row>
    <row r="320" spans="10:13" x14ac:dyDescent="0.2">
      <c r="J320" s="28"/>
      <c r="K320">
        <v>5.6</v>
      </c>
      <c r="L320" s="457">
        <v>0.3</v>
      </c>
      <c r="M320" s="28">
        <f t="shared" si="10"/>
        <v>0</v>
      </c>
    </row>
    <row r="321" spans="10:13" x14ac:dyDescent="0.2">
      <c r="J321" s="28"/>
      <c r="K321">
        <v>5.6</v>
      </c>
      <c r="L321" s="457">
        <v>0.3</v>
      </c>
      <c r="M321" s="28">
        <f t="shared" si="10"/>
        <v>0</v>
      </c>
    </row>
    <row r="322" spans="10:13" x14ac:dyDescent="0.2">
      <c r="J322" s="28"/>
      <c r="K322">
        <v>5.6</v>
      </c>
      <c r="L322" s="457">
        <v>0.3</v>
      </c>
      <c r="M322" s="28">
        <f t="shared" si="10"/>
        <v>0</v>
      </c>
    </row>
    <row r="323" spans="10:13" x14ac:dyDescent="0.2">
      <c r="J323" s="28"/>
      <c r="K323">
        <v>5.6</v>
      </c>
      <c r="L323" s="457">
        <v>0.3</v>
      </c>
      <c r="M323" s="28">
        <f t="shared" si="10"/>
        <v>0</v>
      </c>
    </row>
    <row r="324" spans="10:13" x14ac:dyDescent="0.2">
      <c r="J324" s="28"/>
      <c r="K324">
        <v>5.6</v>
      </c>
      <c r="L324" s="457">
        <v>0.3</v>
      </c>
      <c r="M324" s="28">
        <f t="shared" si="10"/>
        <v>0</v>
      </c>
    </row>
    <row r="325" spans="10:13" x14ac:dyDescent="0.2">
      <c r="J325" s="28"/>
      <c r="K325">
        <v>5.6</v>
      </c>
      <c r="L325" s="457">
        <v>0.3</v>
      </c>
      <c r="M325" s="28">
        <f t="shared" si="10"/>
        <v>0</v>
      </c>
    </row>
    <row r="326" spans="10:13" x14ac:dyDescent="0.2">
      <c r="J326" s="28"/>
      <c r="K326">
        <v>5.6</v>
      </c>
      <c r="L326" s="457">
        <v>0.3</v>
      </c>
      <c r="M326" s="28">
        <f t="shared" si="10"/>
        <v>0</v>
      </c>
    </row>
    <row r="327" spans="10:13" x14ac:dyDescent="0.2">
      <c r="J327" s="28"/>
      <c r="K327">
        <v>5.6</v>
      </c>
      <c r="L327" s="457">
        <v>0.3</v>
      </c>
      <c r="M327" s="28">
        <f t="shared" si="10"/>
        <v>0</v>
      </c>
    </row>
    <row r="328" spans="10:13" x14ac:dyDescent="0.2">
      <c r="J328" s="28"/>
      <c r="K328">
        <v>5.6</v>
      </c>
      <c r="L328" s="457">
        <v>0.3</v>
      </c>
      <c r="M328" s="28">
        <f t="shared" si="10"/>
        <v>0</v>
      </c>
    </row>
    <row r="329" spans="10:13" x14ac:dyDescent="0.2">
      <c r="J329" s="28"/>
      <c r="K329">
        <v>5.6</v>
      </c>
      <c r="L329" s="457">
        <v>0.3</v>
      </c>
      <c r="M329" s="28">
        <f t="shared" si="10"/>
        <v>0</v>
      </c>
    </row>
    <row r="330" spans="10:13" x14ac:dyDescent="0.2">
      <c r="J330" s="28"/>
      <c r="K330">
        <v>5.6</v>
      </c>
      <c r="L330" s="457">
        <v>0.3</v>
      </c>
      <c r="M330" s="28">
        <f t="shared" ref="M330:M363" si="11">+(J330*L330)/K330</f>
        <v>0</v>
      </c>
    </row>
    <row r="331" spans="10:13" x14ac:dyDescent="0.2">
      <c r="J331" s="28"/>
      <c r="K331">
        <v>5.6</v>
      </c>
      <c r="L331" s="457">
        <v>0.3</v>
      </c>
      <c r="M331" s="28">
        <f t="shared" si="11"/>
        <v>0</v>
      </c>
    </row>
    <row r="332" spans="10:13" x14ac:dyDescent="0.2">
      <c r="J332" s="28"/>
      <c r="K332">
        <v>5.6</v>
      </c>
      <c r="L332" s="457">
        <v>0.3</v>
      </c>
      <c r="M332" s="28">
        <f t="shared" si="11"/>
        <v>0</v>
      </c>
    </row>
    <row r="333" spans="10:13" x14ac:dyDescent="0.2">
      <c r="J333" s="28"/>
      <c r="K333">
        <v>5.6</v>
      </c>
      <c r="L333" s="457">
        <v>0.3</v>
      </c>
      <c r="M333" s="28">
        <f t="shared" si="11"/>
        <v>0</v>
      </c>
    </row>
    <row r="334" spans="10:13" x14ac:dyDescent="0.2">
      <c r="J334" s="28"/>
      <c r="K334">
        <v>5.6</v>
      </c>
      <c r="L334" s="457">
        <v>0.3</v>
      </c>
      <c r="M334" s="28">
        <f t="shared" si="11"/>
        <v>0</v>
      </c>
    </row>
    <row r="335" spans="10:13" x14ac:dyDescent="0.2">
      <c r="J335" s="28"/>
      <c r="K335">
        <v>5.6</v>
      </c>
      <c r="L335" s="457">
        <v>0.3</v>
      </c>
      <c r="M335" s="28">
        <f t="shared" si="11"/>
        <v>0</v>
      </c>
    </row>
    <row r="336" spans="10:13" x14ac:dyDescent="0.2">
      <c r="J336" s="28"/>
      <c r="K336">
        <v>5.6</v>
      </c>
      <c r="L336" s="457">
        <v>0.3</v>
      </c>
      <c r="M336" s="28">
        <f t="shared" si="11"/>
        <v>0</v>
      </c>
    </row>
    <row r="337" spans="10:13" x14ac:dyDescent="0.2">
      <c r="J337" s="28"/>
      <c r="K337">
        <v>5.6</v>
      </c>
      <c r="L337" s="457">
        <v>0.3</v>
      </c>
      <c r="M337" s="28">
        <f t="shared" si="11"/>
        <v>0</v>
      </c>
    </row>
    <row r="338" spans="10:13" x14ac:dyDescent="0.2">
      <c r="J338" s="28"/>
      <c r="K338">
        <v>5.6</v>
      </c>
      <c r="L338" s="457">
        <v>0.3</v>
      </c>
      <c r="M338" s="28">
        <f t="shared" si="11"/>
        <v>0</v>
      </c>
    </row>
    <row r="339" spans="10:13" x14ac:dyDescent="0.2">
      <c r="J339" s="28"/>
      <c r="K339">
        <v>5.6</v>
      </c>
      <c r="L339" s="457">
        <v>0.3</v>
      </c>
      <c r="M339" s="28">
        <f t="shared" si="11"/>
        <v>0</v>
      </c>
    </row>
    <row r="340" spans="10:13" x14ac:dyDescent="0.2">
      <c r="J340" s="28"/>
      <c r="K340">
        <v>5.6</v>
      </c>
      <c r="L340" s="457">
        <v>0.3</v>
      </c>
      <c r="M340" s="28">
        <f t="shared" si="11"/>
        <v>0</v>
      </c>
    </row>
    <row r="341" spans="10:13" x14ac:dyDescent="0.2">
      <c r="J341" s="28"/>
      <c r="K341">
        <v>5.6</v>
      </c>
      <c r="L341" s="457">
        <v>0.3</v>
      </c>
      <c r="M341" s="28">
        <f t="shared" si="11"/>
        <v>0</v>
      </c>
    </row>
    <row r="342" spans="10:13" x14ac:dyDescent="0.2">
      <c r="J342" s="28"/>
      <c r="K342">
        <v>5.6</v>
      </c>
      <c r="L342" s="457">
        <v>0.3</v>
      </c>
      <c r="M342" s="28">
        <f t="shared" si="11"/>
        <v>0</v>
      </c>
    </row>
    <row r="343" spans="10:13" x14ac:dyDescent="0.2">
      <c r="J343" s="28"/>
      <c r="K343">
        <v>5.6</v>
      </c>
      <c r="L343" s="457">
        <v>0.3</v>
      </c>
      <c r="M343" s="28">
        <f t="shared" si="11"/>
        <v>0</v>
      </c>
    </row>
    <row r="344" spans="10:13" x14ac:dyDescent="0.2">
      <c r="J344" s="28"/>
      <c r="K344">
        <v>5.6</v>
      </c>
      <c r="L344" s="457">
        <v>0.3</v>
      </c>
      <c r="M344" s="28">
        <f t="shared" si="11"/>
        <v>0</v>
      </c>
    </row>
    <row r="345" spans="10:13" x14ac:dyDescent="0.2">
      <c r="J345" s="28"/>
      <c r="K345">
        <v>5.6</v>
      </c>
      <c r="L345" s="457">
        <v>0.3</v>
      </c>
      <c r="M345" s="28">
        <f t="shared" si="11"/>
        <v>0</v>
      </c>
    </row>
    <row r="346" spans="10:13" x14ac:dyDescent="0.2">
      <c r="J346" s="28"/>
      <c r="K346">
        <v>5.6</v>
      </c>
      <c r="L346" s="457">
        <v>0.3</v>
      </c>
      <c r="M346" s="28">
        <f t="shared" si="11"/>
        <v>0</v>
      </c>
    </row>
    <row r="347" spans="10:13" x14ac:dyDescent="0.2">
      <c r="J347" s="28"/>
      <c r="K347">
        <v>5.6</v>
      </c>
      <c r="L347" s="457">
        <v>0.3</v>
      </c>
      <c r="M347" s="28">
        <f t="shared" si="11"/>
        <v>0</v>
      </c>
    </row>
    <row r="348" spans="10:13" x14ac:dyDescent="0.2">
      <c r="J348" s="28"/>
      <c r="K348">
        <v>5.6</v>
      </c>
      <c r="L348" s="457">
        <v>0.3</v>
      </c>
      <c r="M348" s="28">
        <f t="shared" si="11"/>
        <v>0</v>
      </c>
    </row>
    <row r="349" spans="10:13" x14ac:dyDescent="0.2">
      <c r="J349" s="28"/>
      <c r="K349">
        <v>5.6</v>
      </c>
      <c r="L349" s="457">
        <v>0.3</v>
      </c>
      <c r="M349" s="28">
        <f t="shared" si="11"/>
        <v>0</v>
      </c>
    </row>
    <row r="350" spans="10:13" x14ac:dyDescent="0.2">
      <c r="J350" s="28"/>
      <c r="K350">
        <v>5.6</v>
      </c>
      <c r="L350" s="457">
        <v>0.3</v>
      </c>
      <c r="M350" s="28">
        <f t="shared" si="11"/>
        <v>0</v>
      </c>
    </row>
    <row r="351" spans="10:13" x14ac:dyDescent="0.2">
      <c r="J351" s="28"/>
      <c r="K351">
        <v>5.6</v>
      </c>
      <c r="L351" s="457">
        <v>0.3</v>
      </c>
      <c r="M351" s="28">
        <f t="shared" si="11"/>
        <v>0</v>
      </c>
    </row>
    <row r="352" spans="10:13" x14ac:dyDescent="0.2">
      <c r="J352" s="28"/>
      <c r="K352">
        <v>5.6</v>
      </c>
      <c r="L352" s="457">
        <v>0.3</v>
      </c>
      <c r="M352" s="28">
        <f t="shared" si="11"/>
        <v>0</v>
      </c>
    </row>
    <row r="353" spans="10:13" x14ac:dyDescent="0.2">
      <c r="J353" s="28"/>
      <c r="K353">
        <v>5.6</v>
      </c>
      <c r="L353" s="457">
        <v>0.3</v>
      </c>
      <c r="M353" s="28">
        <f t="shared" si="11"/>
        <v>0</v>
      </c>
    </row>
    <row r="354" spans="10:13" x14ac:dyDescent="0.2">
      <c r="J354" s="28"/>
      <c r="K354">
        <v>5.6</v>
      </c>
      <c r="L354" s="457">
        <v>0.3</v>
      </c>
      <c r="M354" s="28">
        <f t="shared" si="11"/>
        <v>0</v>
      </c>
    </row>
    <row r="355" spans="10:13" x14ac:dyDescent="0.2">
      <c r="J355" s="28"/>
      <c r="K355">
        <v>5.6</v>
      </c>
      <c r="L355" s="457">
        <v>0.3</v>
      </c>
      <c r="M355" s="28">
        <f t="shared" si="11"/>
        <v>0</v>
      </c>
    </row>
    <row r="356" spans="10:13" x14ac:dyDescent="0.2">
      <c r="J356" s="28"/>
      <c r="K356">
        <v>5.6</v>
      </c>
      <c r="L356" s="457">
        <v>0.3</v>
      </c>
      <c r="M356" s="28">
        <f t="shared" si="11"/>
        <v>0</v>
      </c>
    </row>
    <row r="357" spans="10:13" x14ac:dyDescent="0.2">
      <c r="J357" s="28"/>
      <c r="K357">
        <v>5.6</v>
      </c>
      <c r="L357" s="457">
        <v>0.3</v>
      </c>
      <c r="M357" s="28">
        <f t="shared" si="11"/>
        <v>0</v>
      </c>
    </row>
    <row r="358" spans="10:13" x14ac:dyDescent="0.2">
      <c r="J358" s="28"/>
      <c r="K358">
        <v>5.6</v>
      </c>
      <c r="L358" s="457">
        <v>0.3</v>
      </c>
      <c r="M358" s="28">
        <f t="shared" si="11"/>
        <v>0</v>
      </c>
    </row>
    <row r="359" spans="10:13" x14ac:dyDescent="0.2">
      <c r="J359" s="28"/>
      <c r="K359">
        <v>5.6</v>
      </c>
      <c r="L359" s="457">
        <v>0.3</v>
      </c>
      <c r="M359" s="28">
        <f t="shared" si="11"/>
        <v>0</v>
      </c>
    </row>
    <row r="360" spans="10:13" x14ac:dyDescent="0.2">
      <c r="J360" s="28"/>
      <c r="K360">
        <v>5.6</v>
      </c>
      <c r="L360" s="457">
        <v>0.3</v>
      </c>
      <c r="M360" s="28">
        <f t="shared" si="11"/>
        <v>0</v>
      </c>
    </row>
    <row r="361" spans="10:13" x14ac:dyDescent="0.2">
      <c r="J361" s="28"/>
      <c r="K361">
        <v>5.6</v>
      </c>
      <c r="L361" s="457">
        <v>0.3</v>
      </c>
      <c r="M361" s="28">
        <f t="shared" si="11"/>
        <v>0</v>
      </c>
    </row>
    <row r="362" spans="10:13" x14ac:dyDescent="0.2">
      <c r="J362" s="28"/>
      <c r="K362">
        <v>5.6</v>
      </c>
      <c r="L362" s="457">
        <v>0.3</v>
      </c>
      <c r="M362" s="28">
        <f t="shared" si="11"/>
        <v>0</v>
      </c>
    </row>
    <row r="363" spans="10:13" x14ac:dyDescent="0.2">
      <c r="J363" s="28"/>
      <c r="K363">
        <v>5.6</v>
      </c>
      <c r="L363" s="457">
        <v>0.3</v>
      </c>
      <c r="M363" s="28">
        <f t="shared" si="11"/>
        <v>0</v>
      </c>
    </row>
  </sheetData>
  <mergeCells count="56">
    <mergeCell ref="B155:D155"/>
    <mergeCell ref="H155:J155"/>
    <mergeCell ref="B152:D152"/>
    <mergeCell ref="E152:F152"/>
    <mergeCell ref="H152:J152"/>
    <mergeCell ref="B153:D154"/>
    <mergeCell ref="E153:F153"/>
    <mergeCell ref="H154:J154"/>
    <mergeCell ref="B145:J145"/>
    <mergeCell ref="B147:K147"/>
    <mergeCell ref="B148:K148"/>
    <mergeCell ref="B149:K149"/>
    <mergeCell ref="B150:C150"/>
    <mergeCell ref="B74:K74"/>
    <mergeCell ref="B76:B77"/>
    <mergeCell ref="C76:C77"/>
    <mergeCell ref="D76:D77"/>
    <mergeCell ref="E76:E77"/>
    <mergeCell ref="F76:F77"/>
    <mergeCell ref="G76:G77"/>
    <mergeCell ref="H76:H77"/>
    <mergeCell ref="I76:I77"/>
    <mergeCell ref="J76:J77"/>
    <mergeCell ref="K76:K77"/>
    <mergeCell ref="B9:C9"/>
    <mergeCell ref="B1:L1"/>
    <mergeCell ref="B2:L2"/>
    <mergeCell ref="B3:L3"/>
    <mergeCell ref="B6:D6"/>
    <mergeCell ref="B7:D7"/>
    <mergeCell ref="B25:L25"/>
    <mergeCell ref="B10:C10"/>
    <mergeCell ref="B11:C11"/>
    <mergeCell ref="B13:L13"/>
    <mergeCell ref="B15:B16"/>
    <mergeCell ref="C15:C16"/>
    <mergeCell ref="D15:D16"/>
    <mergeCell ref="E15:E16"/>
    <mergeCell ref="F15:F16"/>
    <mergeCell ref="G15:G16"/>
    <mergeCell ref="H15:H16"/>
    <mergeCell ref="J15:J16"/>
    <mergeCell ref="K15:K16"/>
    <mergeCell ref="L15:L16"/>
    <mergeCell ref="B22:L22"/>
    <mergeCell ref="B23:K23"/>
    <mergeCell ref="B33:D33"/>
    <mergeCell ref="H33:K33"/>
    <mergeCell ref="B36:L36"/>
    <mergeCell ref="B26:L26"/>
    <mergeCell ref="B27:L27"/>
    <mergeCell ref="B28:C28"/>
    <mergeCell ref="B30:E30"/>
    <mergeCell ref="H30:K30"/>
    <mergeCell ref="B31:F32"/>
    <mergeCell ref="H32:K3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B3:E38"/>
  <sheetViews>
    <sheetView topLeftCell="A4" workbookViewId="0">
      <selection activeCell="D5" sqref="D5"/>
    </sheetView>
  </sheetViews>
  <sheetFormatPr baseColWidth="10" defaultRowHeight="12.75" x14ac:dyDescent="0.2"/>
  <cols>
    <col min="2" max="2" width="44.5703125" customWidth="1"/>
    <col min="4" max="4" width="37.42578125" style="431" customWidth="1"/>
  </cols>
  <sheetData>
    <row r="3" spans="2:5" ht="13.5" thickBot="1" x14ac:dyDescent="0.25"/>
    <row r="4" spans="2:5" ht="30.75" thickBot="1" x14ac:dyDescent="0.3">
      <c r="B4" s="425" t="s">
        <v>377</v>
      </c>
      <c r="C4" s="426" t="s">
        <v>378</v>
      </c>
      <c r="D4" s="432" t="s">
        <v>379</v>
      </c>
    </row>
    <row r="5" spans="2:5" ht="30.75" thickBot="1" x14ac:dyDescent="0.3">
      <c r="B5" s="427" t="s">
        <v>380</v>
      </c>
      <c r="C5" s="428" t="s">
        <v>381</v>
      </c>
      <c r="D5" s="435">
        <v>8067542560</v>
      </c>
      <c r="E5" s="422">
        <f>+D5/616000</f>
        <v>13096.66</v>
      </c>
    </row>
    <row r="6" spans="2:5" ht="30.75" thickBot="1" x14ac:dyDescent="0.3">
      <c r="B6" s="427" t="s">
        <v>382</v>
      </c>
      <c r="C6" s="428" t="s">
        <v>383</v>
      </c>
      <c r="D6" s="435" t="s">
        <v>454</v>
      </c>
      <c r="E6" s="422"/>
    </row>
    <row r="7" spans="2:5" ht="30.75" thickBot="1" x14ac:dyDescent="0.3">
      <c r="B7" s="427" t="s">
        <v>384</v>
      </c>
      <c r="C7" s="428" t="s">
        <v>385</v>
      </c>
      <c r="D7" s="430" t="s">
        <v>386</v>
      </c>
      <c r="E7" s="436" t="s">
        <v>185</v>
      </c>
    </row>
    <row r="8" spans="2:5" ht="15.75" thickBot="1" x14ac:dyDescent="0.3">
      <c r="B8" s="427" t="s">
        <v>387</v>
      </c>
      <c r="C8" s="428" t="s">
        <v>388</v>
      </c>
      <c r="D8" s="433" t="s">
        <v>389</v>
      </c>
    </row>
    <row r="9" spans="2:5" ht="30.75" thickBot="1" x14ac:dyDescent="0.3">
      <c r="B9" s="427" t="s">
        <v>390</v>
      </c>
      <c r="C9" s="428" t="s">
        <v>381</v>
      </c>
      <c r="D9" s="433" t="s">
        <v>391</v>
      </c>
    </row>
    <row r="10" spans="2:5" ht="30.75" thickBot="1" x14ac:dyDescent="0.3">
      <c r="B10" s="427" t="s">
        <v>392</v>
      </c>
      <c r="C10" s="428" t="s">
        <v>381</v>
      </c>
      <c r="D10" s="433" t="s">
        <v>393</v>
      </c>
    </row>
    <row r="11" spans="2:5" ht="30.75" thickBot="1" x14ac:dyDescent="0.3">
      <c r="B11" s="427" t="s">
        <v>394</v>
      </c>
      <c r="C11" s="428" t="s">
        <v>381</v>
      </c>
      <c r="D11" s="433" t="s">
        <v>395</v>
      </c>
    </row>
    <row r="12" spans="2:5" ht="45.75" thickBot="1" x14ac:dyDescent="0.3">
      <c r="B12" s="427" t="s">
        <v>396</v>
      </c>
      <c r="C12" s="428" t="s">
        <v>381</v>
      </c>
      <c r="D12" s="433" t="s">
        <v>397</v>
      </c>
    </row>
    <row r="13" spans="2:5" ht="30.75" thickBot="1" x14ac:dyDescent="0.3">
      <c r="B13" s="427" t="s">
        <v>398</v>
      </c>
      <c r="C13" s="428" t="s">
        <v>399</v>
      </c>
      <c r="D13" s="433" t="s">
        <v>400</v>
      </c>
    </row>
    <row r="14" spans="2:5" ht="30.75" thickBot="1" x14ac:dyDescent="0.3">
      <c r="B14" s="427" t="s">
        <v>401</v>
      </c>
      <c r="C14" s="428" t="s">
        <v>399</v>
      </c>
      <c r="D14" s="433" t="s">
        <v>402</v>
      </c>
    </row>
    <row r="15" spans="2:5" ht="60.75" thickBot="1" x14ac:dyDescent="0.3">
      <c r="B15" s="427" t="s">
        <v>403</v>
      </c>
      <c r="C15" s="428" t="s">
        <v>404</v>
      </c>
      <c r="D15" s="433" t="s">
        <v>405</v>
      </c>
    </row>
    <row r="16" spans="2:5" ht="30.75" thickBot="1" x14ac:dyDescent="0.3">
      <c r="B16" s="427" t="s">
        <v>406</v>
      </c>
      <c r="C16" s="428" t="s">
        <v>381</v>
      </c>
      <c r="D16" s="433" t="s">
        <v>407</v>
      </c>
    </row>
    <row r="17" spans="2:4" ht="45.75" thickBot="1" x14ac:dyDescent="0.3">
      <c r="B17" s="427" t="s">
        <v>408</v>
      </c>
      <c r="C17" s="428" t="s">
        <v>381</v>
      </c>
      <c r="D17" s="430" t="s">
        <v>409</v>
      </c>
    </row>
    <row r="18" spans="2:4" ht="30.75" thickBot="1" x14ac:dyDescent="0.3">
      <c r="B18" s="427" t="s">
        <v>410</v>
      </c>
      <c r="C18" s="428" t="s">
        <v>381</v>
      </c>
      <c r="D18" s="433" t="s">
        <v>411</v>
      </c>
    </row>
    <row r="19" spans="2:4" ht="45.75" thickBot="1" x14ac:dyDescent="0.3">
      <c r="B19" s="427" t="s">
        <v>412</v>
      </c>
      <c r="C19" s="428" t="s">
        <v>381</v>
      </c>
      <c r="D19" s="433" t="s">
        <v>413</v>
      </c>
    </row>
    <row r="20" spans="2:4" ht="60.75" thickBot="1" x14ac:dyDescent="0.3">
      <c r="B20" s="427" t="s">
        <v>414</v>
      </c>
      <c r="C20" s="428" t="s">
        <v>415</v>
      </c>
      <c r="D20" s="433" t="s">
        <v>416</v>
      </c>
    </row>
    <row r="21" spans="2:4" ht="45.75" thickBot="1" x14ac:dyDescent="0.3">
      <c r="B21" s="427" t="s">
        <v>417</v>
      </c>
      <c r="C21" s="428" t="s">
        <v>381</v>
      </c>
      <c r="D21" s="433" t="s">
        <v>418</v>
      </c>
    </row>
    <row r="22" spans="2:4" ht="30.75" thickBot="1" x14ac:dyDescent="0.3">
      <c r="B22" s="427" t="s">
        <v>419</v>
      </c>
      <c r="C22" s="428" t="s">
        <v>420</v>
      </c>
      <c r="D22" s="433" t="s">
        <v>421</v>
      </c>
    </row>
    <row r="23" spans="2:4" ht="30.75" thickBot="1" x14ac:dyDescent="0.3">
      <c r="B23" s="427" t="s">
        <v>422</v>
      </c>
      <c r="C23" s="428" t="s">
        <v>420</v>
      </c>
      <c r="D23" s="433" t="s">
        <v>423</v>
      </c>
    </row>
    <row r="24" spans="2:4" ht="45.75" thickBot="1" x14ac:dyDescent="0.3">
      <c r="B24" s="427" t="s">
        <v>424</v>
      </c>
      <c r="C24" s="428" t="s">
        <v>381</v>
      </c>
      <c r="D24" s="433" t="s">
        <v>425</v>
      </c>
    </row>
    <row r="25" spans="2:4" ht="30.75" thickBot="1" x14ac:dyDescent="0.3">
      <c r="B25" s="427" t="s">
        <v>426</v>
      </c>
      <c r="C25" s="428" t="s">
        <v>415</v>
      </c>
      <c r="D25" s="433" t="s">
        <v>427</v>
      </c>
    </row>
    <row r="26" spans="2:4" ht="15.75" thickBot="1" x14ac:dyDescent="0.3">
      <c r="B26" s="427" t="s">
        <v>428</v>
      </c>
      <c r="C26" s="428" t="s">
        <v>429</v>
      </c>
      <c r="D26" s="433" t="s">
        <v>430</v>
      </c>
    </row>
    <row r="27" spans="2:4" ht="45.75" thickBot="1" x14ac:dyDescent="0.3">
      <c r="B27" s="427" t="s">
        <v>431</v>
      </c>
      <c r="C27" s="428" t="s">
        <v>381</v>
      </c>
      <c r="D27" s="433" t="s">
        <v>432</v>
      </c>
    </row>
    <row r="28" spans="2:4" ht="30.75" thickBot="1" x14ac:dyDescent="0.3">
      <c r="B28" s="427" t="s">
        <v>433</v>
      </c>
      <c r="C28" s="428" t="s">
        <v>381</v>
      </c>
      <c r="D28" s="433" t="s">
        <v>434</v>
      </c>
    </row>
    <row r="29" spans="2:4" ht="30.75" thickBot="1" x14ac:dyDescent="0.3">
      <c r="B29" s="427" t="s">
        <v>435</v>
      </c>
      <c r="C29" s="428" t="s">
        <v>429</v>
      </c>
      <c r="D29" s="433" t="s">
        <v>436</v>
      </c>
    </row>
    <row r="30" spans="2:4" ht="15.75" thickBot="1" x14ac:dyDescent="0.3">
      <c r="B30" s="427" t="s">
        <v>437</v>
      </c>
      <c r="C30" s="428" t="s">
        <v>404</v>
      </c>
      <c r="D30" s="433" t="s">
        <v>438</v>
      </c>
    </row>
    <row r="31" spans="2:4" ht="45.75" thickBot="1" x14ac:dyDescent="0.3">
      <c r="B31" s="427" t="s">
        <v>439</v>
      </c>
      <c r="C31" s="428" t="s">
        <v>381</v>
      </c>
      <c r="D31" s="433" t="s">
        <v>440</v>
      </c>
    </row>
    <row r="32" spans="2:4" ht="45.75" thickBot="1" x14ac:dyDescent="0.3">
      <c r="B32" s="427" t="s">
        <v>441</v>
      </c>
      <c r="C32" s="428" t="s">
        <v>381</v>
      </c>
      <c r="D32" s="433" t="s">
        <v>442</v>
      </c>
    </row>
    <row r="33" spans="2:4" ht="45.75" thickBot="1" x14ac:dyDescent="0.3">
      <c r="B33" s="427" t="s">
        <v>443</v>
      </c>
      <c r="C33" s="428" t="s">
        <v>381</v>
      </c>
      <c r="D33" s="433" t="s">
        <v>444</v>
      </c>
    </row>
    <row r="34" spans="2:4" ht="45.75" thickBot="1" x14ac:dyDescent="0.3">
      <c r="B34" s="427" t="s">
        <v>445</v>
      </c>
      <c r="C34" s="428" t="s">
        <v>381</v>
      </c>
      <c r="D34" s="433" t="s">
        <v>446</v>
      </c>
    </row>
    <row r="35" spans="2:4" ht="45.75" thickBot="1" x14ac:dyDescent="0.3">
      <c r="B35" s="427" t="s">
        <v>447</v>
      </c>
      <c r="C35" s="428" t="s">
        <v>381</v>
      </c>
      <c r="D35" s="433" t="s">
        <v>448</v>
      </c>
    </row>
    <row r="36" spans="2:4" ht="45.75" thickBot="1" x14ac:dyDescent="0.3">
      <c r="B36" s="427" t="s">
        <v>449</v>
      </c>
      <c r="C36" s="428" t="s">
        <v>381</v>
      </c>
      <c r="D36" s="433" t="s">
        <v>450</v>
      </c>
    </row>
    <row r="37" spans="2:4" ht="45.75" thickBot="1" x14ac:dyDescent="0.3">
      <c r="B37" s="427" t="s">
        <v>451</v>
      </c>
      <c r="C37" s="428" t="s">
        <v>404</v>
      </c>
      <c r="D37" s="433" t="s">
        <v>452</v>
      </c>
    </row>
    <row r="38" spans="2:4" ht="15.75" thickBot="1" x14ac:dyDescent="0.3">
      <c r="B38" s="429"/>
      <c r="C38" s="427" t="s">
        <v>260</v>
      </c>
      <c r="D38" s="434" t="s">
        <v>453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2:F12"/>
  <sheetViews>
    <sheetView workbookViewId="0">
      <selection activeCell="C3" sqref="C3"/>
    </sheetView>
  </sheetViews>
  <sheetFormatPr baseColWidth="10" defaultColWidth="17.7109375" defaultRowHeight="12.75" x14ac:dyDescent="0.2"/>
  <cols>
    <col min="1" max="1" width="40.42578125" style="422" customWidth="1"/>
    <col min="2" max="4" width="17.7109375" style="422"/>
    <col min="5" max="5" width="20" style="28" bestFit="1" customWidth="1"/>
    <col min="6" max="16384" width="17.7109375" style="422"/>
  </cols>
  <sheetData>
    <row r="2" spans="1:6" ht="15" x14ac:dyDescent="0.25">
      <c r="B2" s="422" t="s">
        <v>492</v>
      </c>
      <c r="C2" s="528">
        <v>2029.03</v>
      </c>
      <c r="D2" s="511"/>
    </row>
    <row r="3" spans="1:6" ht="15" x14ac:dyDescent="0.25">
      <c r="B3" s="422" t="s">
        <v>493</v>
      </c>
      <c r="C3" s="528">
        <v>1.4332</v>
      </c>
      <c r="F3" s="512" t="e">
        <f>+F9/D9</f>
        <v>#DIV/0!</v>
      </c>
    </row>
    <row r="5" spans="1:6" ht="15.75" thickBot="1" x14ac:dyDescent="0.3">
      <c r="B5" s="511"/>
    </row>
    <row r="6" spans="1:6" ht="13.5" thickBot="1" x14ac:dyDescent="0.25">
      <c r="B6" s="675">
        <v>41639</v>
      </c>
      <c r="C6" s="676"/>
      <c r="D6" s="676"/>
      <c r="E6" s="677"/>
    </row>
    <row r="7" spans="1:6" ht="15.75" thickBot="1" x14ac:dyDescent="0.25">
      <c r="B7" s="513"/>
      <c r="C7" s="514" t="s">
        <v>494</v>
      </c>
      <c r="D7" s="514" t="s">
        <v>495</v>
      </c>
      <c r="E7" s="515" t="s">
        <v>496</v>
      </c>
    </row>
    <row r="8" spans="1:6" ht="15" x14ac:dyDescent="0.25">
      <c r="A8" s="422" t="s">
        <v>497</v>
      </c>
      <c r="B8" s="516" t="s">
        <v>498</v>
      </c>
      <c r="C8" s="517">
        <v>180921794.99000001</v>
      </c>
      <c r="D8" s="518">
        <f>+C8*$C$3</f>
        <v>259297116.57966802</v>
      </c>
      <c r="E8" s="519">
        <f>+D8*$C$2</f>
        <v>526121628453.6438</v>
      </c>
      <c r="F8" s="511"/>
    </row>
    <row r="9" spans="1:6" ht="15" x14ac:dyDescent="0.25">
      <c r="B9" s="520" t="s">
        <v>254</v>
      </c>
      <c r="C9" s="521"/>
      <c r="D9" s="477">
        <f>+C9*$C$3</f>
        <v>0</v>
      </c>
      <c r="E9" s="522">
        <f t="shared" ref="E9:E12" si="0">+D9*$C$2</f>
        <v>0</v>
      </c>
      <c r="F9" s="511"/>
    </row>
    <row r="10" spans="1:6" ht="15" x14ac:dyDescent="0.25">
      <c r="B10" s="520" t="s">
        <v>185</v>
      </c>
      <c r="C10" s="523"/>
      <c r="D10" s="477">
        <f>+C10*$C$3</f>
        <v>0</v>
      </c>
      <c r="E10" s="522">
        <f t="shared" si="0"/>
        <v>0</v>
      </c>
      <c r="F10" s="511"/>
    </row>
    <row r="11" spans="1:6" ht="15" x14ac:dyDescent="0.25">
      <c r="B11" s="520" t="s">
        <v>185</v>
      </c>
      <c r="C11" s="521"/>
      <c r="D11" s="477">
        <f>+C11*$C$3</f>
        <v>0</v>
      </c>
      <c r="E11" s="522">
        <f t="shared" si="0"/>
        <v>0</v>
      </c>
      <c r="F11" s="511"/>
    </row>
    <row r="12" spans="1:6" ht="15.75" thickBot="1" x14ac:dyDescent="0.3">
      <c r="B12" s="524" t="s">
        <v>185</v>
      </c>
      <c r="C12" s="525"/>
      <c r="D12" s="526">
        <f>+C12*$C$3</f>
        <v>0</v>
      </c>
      <c r="E12" s="527">
        <f t="shared" si="0"/>
        <v>0</v>
      </c>
      <c r="F12" s="511"/>
    </row>
  </sheetData>
  <mergeCells count="1">
    <mergeCell ref="B6:E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
  <sheetViews>
    <sheetView workbookViewId="0"/>
  </sheetViews>
  <sheetFormatPr baseColWidth="10"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dimension ref="A1:P1254"/>
  <sheetViews>
    <sheetView topLeftCell="B26" workbookViewId="0">
      <selection activeCell="F33" sqref="F33"/>
    </sheetView>
  </sheetViews>
  <sheetFormatPr baseColWidth="10" defaultRowHeight="12.75" x14ac:dyDescent="0.2"/>
  <cols>
    <col min="1" max="1" width="32.7109375" customWidth="1"/>
    <col min="2" max="2" width="25.42578125" bestFit="1" customWidth="1"/>
    <col min="3" max="4" width="21.85546875" bestFit="1" customWidth="1"/>
    <col min="5" max="5" width="22.85546875" bestFit="1" customWidth="1"/>
    <col min="6" max="8" width="20" bestFit="1" customWidth="1"/>
    <col min="9" max="9" width="21.140625" customWidth="1"/>
    <col min="10" max="10" width="16.28515625" customWidth="1"/>
    <col min="11" max="11" width="20.28515625" bestFit="1" customWidth="1"/>
    <col min="12" max="12" width="16" customWidth="1"/>
    <col min="13" max="16" width="20.28515625" bestFit="1" customWidth="1"/>
    <col min="17" max="18" width="20.5703125" bestFit="1" customWidth="1"/>
  </cols>
  <sheetData>
    <row r="1" spans="1:16" ht="12.75" customHeight="1" x14ac:dyDescent="0.2">
      <c r="A1" s="562" t="s">
        <v>164</v>
      </c>
      <c r="B1" s="563" t="s">
        <v>167</v>
      </c>
      <c r="C1" s="565" t="s">
        <v>162</v>
      </c>
      <c r="D1" s="565" t="s">
        <v>166</v>
      </c>
      <c r="E1" s="560" t="s">
        <v>163</v>
      </c>
      <c r="F1" s="559" t="s">
        <v>188</v>
      </c>
      <c r="G1" s="565" t="s">
        <v>189</v>
      </c>
      <c r="H1" s="560"/>
      <c r="I1" s="558"/>
      <c r="J1" s="558"/>
      <c r="K1" s="558"/>
      <c r="L1" s="559"/>
      <c r="M1" s="560"/>
      <c r="N1" s="560"/>
      <c r="O1" s="560"/>
      <c r="P1" s="560"/>
    </row>
    <row r="2" spans="1:16" ht="12.75" customHeight="1" x14ac:dyDescent="0.2">
      <c r="A2" s="562"/>
      <c r="B2" s="564"/>
      <c r="C2" s="561"/>
      <c r="D2" s="560"/>
      <c r="E2" s="561"/>
      <c r="F2" s="559"/>
      <c r="G2" s="560"/>
      <c r="H2" s="561"/>
      <c r="I2" s="559"/>
      <c r="J2" s="568"/>
      <c r="K2" s="559"/>
      <c r="L2" s="568"/>
      <c r="M2" s="561"/>
      <c r="N2" s="561"/>
      <c r="O2" s="561"/>
      <c r="P2" s="561"/>
    </row>
    <row r="3" spans="1:16" x14ac:dyDescent="0.2">
      <c r="A3" s="562"/>
      <c r="B3" s="564"/>
      <c r="C3" s="561"/>
      <c r="D3" s="560"/>
      <c r="E3" s="561"/>
      <c r="F3" s="566"/>
      <c r="G3" s="567"/>
      <c r="H3" s="561"/>
      <c r="I3" s="559"/>
      <c r="J3" s="568"/>
      <c r="K3" s="559"/>
      <c r="L3" s="568"/>
      <c r="M3" s="561"/>
      <c r="N3" s="561"/>
      <c r="O3" s="561"/>
      <c r="P3" s="561"/>
    </row>
    <row r="4" spans="1:16" s="307" customFormat="1" ht="33" x14ac:dyDescent="0.2">
      <c r="A4" s="305" t="s">
        <v>248</v>
      </c>
      <c r="B4" s="306">
        <v>274336831762</v>
      </c>
      <c r="C4" s="306">
        <v>422386708248</v>
      </c>
      <c r="D4" s="306">
        <v>196168771563</v>
      </c>
      <c r="E4" s="306">
        <v>240254359938</v>
      </c>
      <c r="F4" s="306">
        <v>8660764282</v>
      </c>
      <c r="G4" s="306">
        <v>139146952</v>
      </c>
      <c r="I4" s="308"/>
      <c r="J4" s="308"/>
      <c r="K4" s="308"/>
      <c r="L4" s="308"/>
      <c r="N4" s="308"/>
    </row>
    <row r="5" spans="1:16" ht="16.5" x14ac:dyDescent="0.2">
      <c r="A5" s="305" t="s">
        <v>249</v>
      </c>
      <c r="B5" s="96">
        <v>7660453740</v>
      </c>
      <c r="C5" s="96">
        <v>9656905650</v>
      </c>
      <c r="D5">
        <v>2251809854</v>
      </c>
      <c r="E5" s="311">
        <v>5705797909</v>
      </c>
      <c r="F5" s="325">
        <v>2013666089</v>
      </c>
      <c r="G5" s="325">
        <v>33270315</v>
      </c>
      <c r="H5" s="117"/>
      <c r="I5" s="81"/>
      <c r="J5" s="81"/>
      <c r="K5" s="81"/>
      <c r="L5" s="81"/>
      <c r="N5" s="81"/>
      <c r="O5" s="118"/>
    </row>
    <row r="6" spans="1:16" ht="16.5" x14ac:dyDescent="0.2">
      <c r="A6" s="305" t="s">
        <v>363</v>
      </c>
      <c r="B6" s="96">
        <v>109963135998</v>
      </c>
      <c r="C6" s="96">
        <v>194658823276</v>
      </c>
      <c r="D6" s="96">
        <v>33868744624</v>
      </c>
      <c r="E6" s="311">
        <v>56422374110</v>
      </c>
      <c r="F6" s="326">
        <v>10626481411</v>
      </c>
      <c r="G6" s="326">
        <v>1084847252</v>
      </c>
      <c r="H6" s="117" t="s">
        <v>185</v>
      </c>
      <c r="I6" s="81"/>
      <c r="J6" s="81"/>
      <c r="K6" s="81"/>
      <c r="L6" s="81"/>
      <c r="N6" s="81"/>
      <c r="O6" s="118"/>
    </row>
    <row r="7" spans="1:16" ht="33.75" thickBot="1" x14ac:dyDescent="0.25">
      <c r="A7" s="146" t="s">
        <v>364</v>
      </c>
      <c r="B7" s="97">
        <v>9344296449</v>
      </c>
      <c r="C7" s="97">
        <v>17069693381</v>
      </c>
      <c r="D7" s="97">
        <v>4367937448</v>
      </c>
      <c r="E7" s="312">
        <v>7366679876</v>
      </c>
      <c r="F7" s="326">
        <v>982277801</v>
      </c>
      <c r="G7" s="326">
        <v>94224962</v>
      </c>
      <c r="H7" s="117"/>
      <c r="I7" s="81"/>
      <c r="J7" s="81"/>
      <c r="K7" s="81"/>
      <c r="L7" s="81"/>
      <c r="N7" s="81"/>
      <c r="O7" s="118"/>
    </row>
    <row r="8" spans="1:16" ht="33" x14ac:dyDescent="0.2">
      <c r="A8" s="99" t="s">
        <v>368</v>
      </c>
      <c r="B8" s="100">
        <v>7709970314</v>
      </c>
      <c r="C8" s="100">
        <v>14873774436</v>
      </c>
      <c r="D8" s="100">
        <v>2942770825</v>
      </c>
      <c r="E8" s="313">
        <v>8922846565</v>
      </c>
      <c r="F8" s="326">
        <v>167091979</v>
      </c>
      <c r="G8" s="326">
        <v>0</v>
      </c>
      <c r="H8" s="117"/>
      <c r="I8" s="81"/>
      <c r="J8" s="81"/>
      <c r="K8" s="81"/>
      <c r="L8" s="81"/>
      <c r="N8" s="81"/>
      <c r="O8" s="118"/>
    </row>
    <row r="9" spans="1:16" ht="33" x14ac:dyDescent="0.2">
      <c r="A9" s="309" t="s">
        <v>370</v>
      </c>
      <c r="B9" s="96">
        <v>172253940999</v>
      </c>
      <c r="C9" s="96">
        <v>278709576450</v>
      </c>
      <c r="D9" s="96">
        <v>152442052077</v>
      </c>
      <c r="E9" s="311">
        <v>172177727994</v>
      </c>
      <c r="F9" s="326">
        <v>4493766000</v>
      </c>
      <c r="G9" s="326">
        <v>4002074000</v>
      </c>
      <c r="H9" s="117"/>
      <c r="I9" s="81"/>
      <c r="J9" s="81"/>
      <c r="K9" s="81"/>
      <c r="L9" s="81"/>
      <c r="N9" s="81"/>
      <c r="O9" s="118"/>
    </row>
    <row r="10" spans="1:16" ht="17.25" thickBot="1" x14ac:dyDescent="0.25">
      <c r="A10" s="146" t="s">
        <v>371</v>
      </c>
      <c r="B10" s="306">
        <v>28571231000</v>
      </c>
      <c r="C10" s="306">
        <v>49659256000</v>
      </c>
      <c r="D10" s="306">
        <v>3865361000</v>
      </c>
      <c r="E10" s="306">
        <v>7865361000</v>
      </c>
      <c r="F10" s="306">
        <v>4971083000</v>
      </c>
      <c r="G10" s="306">
        <v>29756000</v>
      </c>
      <c r="H10" s="117"/>
      <c r="I10" s="81"/>
      <c r="J10" s="81"/>
      <c r="K10" s="81"/>
      <c r="L10" s="81"/>
      <c r="N10" s="81"/>
      <c r="O10" s="118"/>
    </row>
    <row r="11" spans="1:16" ht="16.5" x14ac:dyDescent="0.2">
      <c r="A11" s="146" t="s">
        <v>372</v>
      </c>
      <c r="B11" s="95">
        <v>25719760354</v>
      </c>
      <c r="C11" s="95">
        <v>67889621290</v>
      </c>
      <c r="D11" s="95">
        <v>11307852045</v>
      </c>
      <c r="E11" s="315">
        <v>34957437074</v>
      </c>
      <c r="F11" s="326">
        <v>3303563447</v>
      </c>
      <c r="G11" s="326">
        <v>742574420</v>
      </c>
      <c r="H11" s="117"/>
      <c r="I11" s="81"/>
      <c r="J11" s="81"/>
      <c r="K11" s="81"/>
      <c r="L11" s="81"/>
      <c r="N11" s="81"/>
      <c r="O11" s="118"/>
    </row>
    <row r="12" spans="1:16" ht="33" x14ac:dyDescent="0.2">
      <c r="A12" s="77" t="s">
        <v>374</v>
      </c>
      <c r="B12" s="96">
        <v>206578272000</v>
      </c>
      <c r="C12" s="96">
        <v>256691877000</v>
      </c>
      <c r="D12" s="96">
        <v>80040795000</v>
      </c>
      <c r="E12" s="311">
        <v>127472571000</v>
      </c>
      <c r="F12" s="326">
        <v>10360224000</v>
      </c>
      <c r="G12" s="326">
        <v>4944965000</v>
      </c>
      <c r="H12" s="117"/>
      <c r="I12" s="81"/>
      <c r="J12" s="81"/>
      <c r="K12" s="81"/>
      <c r="L12" s="81"/>
      <c r="N12" s="81"/>
      <c r="O12" s="118"/>
    </row>
    <row r="13" spans="1:16" ht="16.5" x14ac:dyDescent="0.2">
      <c r="A13" s="101" t="s">
        <v>376</v>
      </c>
      <c r="B13" s="102">
        <v>1946412532</v>
      </c>
      <c r="C13" s="102">
        <v>3174237780</v>
      </c>
      <c r="D13" s="102">
        <v>48037506</v>
      </c>
      <c r="E13" s="314">
        <v>1659778547</v>
      </c>
      <c r="F13" s="326">
        <v>132823340</v>
      </c>
      <c r="G13" s="326">
        <v>1292140</v>
      </c>
      <c r="H13" s="117"/>
      <c r="I13" s="81"/>
      <c r="J13" s="81"/>
      <c r="K13" s="81"/>
      <c r="L13" s="81"/>
      <c r="N13" s="81"/>
      <c r="O13" s="118"/>
    </row>
    <row r="14" spans="1:16" ht="33" x14ac:dyDescent="0.2">
      <c r="A14" s="305" t="s">
        <v>455</v>
      </c>
      <c r="B14" s="306">
        <v>34449244000</v>
      </c>
      <c r="C14" s="306">
        <v>71078556000</v>
      </c>
      <c r="D14" s="306">
        <v>9164733000</v>
      </c>
      <c r="E14" s="306">
        <v>33465496000</v>
      </c>
      <c r="F14" s="306">
        <v>2766860000</v>
      </c>
      <c r="G14" s="306">
        <v>1078754000</v>
      </c>
      <c r="H14" s="117"/>
      <c r="I14" s="81"/>
      <c r="J14" s="81"/>
      <c r="K14" s="81"/>
      <c r="L14" s="81"/>
      <c r="N14" s="81"/>
      <c r="O14" s="118"/>
    </row>
    <row r="15" spans="1:16" ht="16.5" x14ac:dyDescent="0.2">
      <c r="A15" s="101" t="s">
        <v>456</v>
      </c>
      <c r="B15" s="102">
        <v>1958983153</v>
      </c>
      <c r="C15" s="102">
        <v>2209249953</v>
      </c>
      <c r="D15" s="102">
        <v>1678651579</v>
      </c>
      <c r="E15" s="314">
        <v>2154766964</v>
      </c>
      <c r="F15" s="326">
        <v>-318241602</v>
      </c>
      <c r="G15" s="326">
        <v>47328</v>
      </c>
      <c r="H15" s="117"/>
      <c r="I15" s="81"/>
      <c r="J15" s="81"/>
      <c r="K15" s="81"/>
      <c r="L15" s="81"/>
      <c r="N15" s="81"/>
      <c r="O15" s="118"/>
    </row>
    <row r="16" spans="1:16" ht="16.5" x14ac:dyDescent="0.2">
      <c r="A16" s="305" t="s">
        <v>460</v>
      </c>
      <c r="B16" s="306">
        <v>390585578000</v>
      </c>
      <c r="C16" s="306">
        <v>1293992515000</v>
      </c>
      <c r="D16" s="306">
        <v>105814899000</v>
      </c>
      <c r="E16" s="306">
        <v>458536312000</v>
      </c>
      <c r="F16" s="306">
        <v>86087464000</v>
      </c>
      <c r="G16" s="306">
        <v>6198123000</v>
      </c>
      <c r="H16" s="117"/>
      <c r="I16" s="81"/>
      <c r="J16" s="81"/>
      <c r="K16" s="81"/>
      <c r="L16" s="81"/>
      <c r="N16" s="81"/>
      <c r="O16" s="118"/>
    </row>
    <row r="17" spans="1:15" ht="16.5" x14ac:dyDescent="0.2">
      <c r="A17" s="146" t="s">
        <v>461</v>
      </c>
      <c r="B17" s="96">
        <v>161777237000</v>
      </c>
      <c r="C17" s="96">
        <v>353627728000</v>
      </c>
      <c r="D17" s="96">
        <v>66332264000</v>
      </c>
      <c r="E17" s="311">
        <v>242848614000</v>
      </c>
      <c r="F17" s="326">
        <v>13374201000</v>
      </c>
      <c r="G17" s="326">
        <v>4204241000</v>
      </c>
      <c r="H17" s="117"/>
      <c r="I17" s="81"/>
      <c r="J17" s="81"/>
      <c r="K17" s="81"/>
      <c r="L17" s="81"/>
      <c r="N17" s="81"/>
      <c r="O17" s="118"/>
    </row>
    <row r="18" spans="1:15" ht="33.75" thickBot="1" x14ac:dyDescent="0.25">
      <c r="A18" s="101" t="s">
        <v>462</v>
      </c>
      <c r="B18" s="102">
        <v>107552471054</v>
      </c>
      <c r="C18" s="102">
        <v>208850501763</v>
      </c>
      <c r="D18" s="102">
        <v>52055360132</v>
      </c>
      <c r="E18" s="314">
        <v>145040948497</v>
      </c>
      <c r="F18" s="326">
        <v>19994106007</v>
      </c>
      <c r="G18" s="326">
        <v>1470699817</v>
      </c>
      <c r="H18" s="117"/>
      <c r="I18" s="81"/>
      <c r="J18" s="81"/>
      <c r="K18" s="81"/>
      <c r="L18" s="81"/>
      <c r="N18" s="81"/>
      <c r="O18" s="118"/>
    </row>
    <row r="19" spans="1:15" ht="33" x14ac:dyDescent="0.2">
      <c r="A19" s="309" t="s">
        <v>467</v>
      </c>
      <c r="B19" s="95">
        <v>55984327727</v>
      </c>
      <c r="C19" s="107">
        <v>97725504941</v>
      </c>
      <c r="D19" s="95">
        <v>21097319154</v>
      </c>
      <c r="E19" s="315">
        <v>55807930456</v>
      </c>
      <c r="F19" s="326">
        <v>4788062686</v>
      </c>
      <c r="G19" s="326">
        <v>2434130312.5</v>
      </c>
      <c r="H19" s="117"/>
      <c r="I19" s="81"/>
      <c r="J19" s="81"/>
      <c r="K19" s="81"/>
      <c r="L19" s="81"/>
      <c r="N19" s="81"/>
      <c r="O19" s="118"/>
    </row>
    <row r="20" spans="1:15" ht="33" x14ac:dyDescent="0.2">
      <c r="A20" s="146" t="s">
        <v>465</v>
      </c>
      <c r="B20" s="104">
        <v>94052297000</v>
      </c>
      <c r="C20" s="104">
        <v>172113336000</v>
      </c>
      <c r="D20" s="104">
        <v>39328613000</v>
      </c>
      <c r="E20" s="316">
        <v>100649549000</v>
      </c>
      <c r="F20" s="326">
        <v>22940061000</v>
      </c>
      <c r="G20" s="326">
        <v>4039236000</v>
      </c>
      <c r="H20" s="117"/>
      <c r="I20" s="81"/>
      <c r="J20" s="81"/>
      <c r="K20" s="81"/>
      <c r="L20" s="81"/>
      <c r="N20" s="81"/>
      <c r="O20" s="118"/>
    </row>
    <row r="21" spans="1:15" ht="17.25" thickBot="1" x14ac:dyDescent="0.25">
      <c r="A21" s="146" t="s">
        <v>466</v>
      </c>
      <c r="B21" s="105">
        <v>11986460187</v>
      </c>
      <c r="C21" s="105">
        <v>26068137310</v>
      </c>
      <c r="D21" s="105">
        <v>5328530791</v>
      </c>
      <c r="E21" s="317">
        <v>18077194784</v>
      </c>
      <c r="F21" s="326">
        <v>1979386579</v>
      </c>
      <c r="G21" s="326">
        <v>510486604</v>
      </c>
      <c r="H21" s="117"/>
      <c r="I21" s="81"/>
      <c r="J21" s="81"/>
      <c r="K21" s="81"/>
      <c r="L21" s="81"/>
      <c r="N21" s="81"/>
      <c r="O21" s="118"/>
    </row>
    <row r="22" spans="1:15" s="307" customFormat="1" ht="16.5" x14ac:dyDescent="0.2">
      <c r="A22" s="451" t="str">
        <f>+'Capacidad Financiera'!C101</f>
        <v>CONSTRUCIONES CIVILES S.A</v>
      </c>
      <c r="B22" s="452">
        <v>186770099939</v>
      </c>
      <c r="C22" s="452">
        <v>229189016134</v>
      </c>
      <c r="D22" s="452">
        <v>55056442283</v>
      </c>
      <c r="E22" s="453">
        <v>212446081109</v>
      </c>
      <c r="F22" s="454">
        <v>-14230404751</v>
      </c>
      <c r="G22" s="454">
        <v>6081358058</v>
      </c>
      <c r="H22" s="455"/>
      <c r="I22" s="308"/>
      <c r="J22" s="308"/>
      <c r="K22" s="308"/>
      <c r="L22" s="308"/>
      <c r="N22" s="308"/>
    </row>
    <row r="23" spans="1:15" ht="33.75" thickBot="1" x14ac:dyDescent="0.25">
      <c r="A23" s="447" t="str">
        <f>+'Capacidad Financiera'!C102</f>
        <v>ARQUITECTURAS Y CONCRETOS SAS</v>
      </c>
      <c r="B23" s="104">
        <v>359623851242</v>
      </c>
      <c r="C23" s="104">
        <v>500718078555</v>
      </c>
      <c r="D23" s="104">
        <v>159990481700</v>
      </c>
      <c r="E23" s="316">
        <v>214535415821</v>
      </c>
      <c r="F23" s="326">
        <v>31976562138</v>
      </c>
      <c r="G23" s="326">
        <v>329794175</v>
      </c>
      <c r="H23" s="117"/>
      <c r="I23" s="81"/>
      <c r="J23" s="81"/>
      <c r="K23" s="81"/>
      <c r="L23" s="81"/>
      <c r="N23" s="81"/>
      <c r="O23" s="118"/>
    </row>
    <row r="24" spans="1:15" ht="33" x14ac:dyDescent="0.2">
      <c r="A24" s="451" t="str">
        <f>+'Capacidad Financiera'!C103</f>
        <v>SAINC INGENIEROS CONSTRUCTORES S.A</v>
      </c>
      <c r="B24" s="95">
        <v>150962658753</v>
      </c>
      <c r="C24" s="95">
        <v>213128496765</v>
      </c>
      <c r="D24" s="95">
        <v>65502901639</v>
      </c>
      <c r="E24" s="315">
        <v>138892895469</v>
      </c>
      <c r="F24" s="326">
        <v>-1474414954</v>
      </c>
      <c r="G24" s="326">
        <v>6214285360</v>
      </c>
      <c r="H24" s="117"/>
      <c r="I24" s="81"/>
      <c r="J24" s="81"/>
      <c r="K24" s="81"/>
      <c r="L24" s="81"/>
      <c r="N24" s="81"/>
      <c r="O24" s="118"/>
    </row>
    <row r="25" spans="1:15" ht="16.5" x14ac:dyDescent="0.2">
      <c r="A25" s="447" t="s">
        <v>472</v>
      </c>
      <c r="B25" s="104">
        <v>54258671993</v>
      </c>
      <c r="C25" s="104">
        <v>213053851949</v>
      </c>
      <c r="D25" s="104">
        <v>25035712683</v>
      </c>
      <c r="E25" s="316">
        <v>70682961661</v>
      </c>
      <c r="F25" s="326">
        <v>9190120682</v>
      </c>
      <c r="G25" s="326">
        <v>4647435514</v>
      </c>
      <c r="H25" s="117"/>
      <c r="I25" s="81"/>
      <c r="J25" s="81"/>
      <c r="K25" s="81"/>
      <c r="L25" s="81"/>
      <c r="N25" s="81"/>
      <c r="O25" s="118"/>
    </row>
    <row r="26" spans="1:15" ht="49.5" x14ac:dyDescent="0.2">
      <c r="A26" s="447" t="str">
        <f>+'Capacidad Financiera'!C105</f>
        <v>PROMOTORA NACIONAL DE COPNSTRUCIONES SAS-PRONACON</v>
      </c>
      <c r="B26" s="104">
        <v>1609023765</v>
      </c>
      <c r="C26" s="104">
        <v>1757549581</v>
      </c>
      <c r="D26" s="104">
        <v>110075264</v>
      </c>
      <c r="E26" s="316">
        <v>526208388</v>
      </c>
      <c r="F26" s="326">
        <v>183674663</v>
      </c>
      <c r="G26" s="326">
        <v>2242773.27</v>
      </c>
      <c r="H26" s="117"/>
      <c r="I26" s="81"/>
      <c r="J26" s="81"/>
      <c r="K26" s="81"/>
      <c r="L26" s="81"/>
      <c r="N26" s="81"/>
      <c r="O26" s="118"/>
    </row>
    <row r="27" spans="1:15" ht="17.25" thickBot="1" x14ac:dyDescent="0.25">
      <c r="A27" s="309" t="s">
        <v>483</v>
      </c>
      <c r="B27" s="97">
        <v>107809515200</v>
      </c>
      <c r="C27" s="97">
        <v>211286375341</v>
      </c>
      <c r="D27" s="97">
        <v>25812585813</v>
      </c>
      <c r="E27" s="312">
        <v>81162123168</v>
      </c>
      <c r="F27" s="326">
        <v>20024011318</v>
      </c>
      <c r="G27" s="326">
        <v>597961791</v>
      </c>
      <c r="H27" s="117"/>
      <c r="I27" s="81"/>
      <c r="J27" s="81"/>
      <c r="K27" s="81"/>
      <c r="L27" s="81"/>
      <c r="N27" s="81"/>
      <c r="O27" s="118"/>
    </row>
    <row r="28" spans="1:15" ht="17.25" thickBot="1" x14ac:dyDescent="0.25">
      <c r="A28" s="146" t="s">
        <v>484</v>
      </c>
      <c r="B28" s="95">
        <v>3252320445</v>
      </c>
      <c r="C28" s="95">
        <v>10059862347</v>
      </c>
      <c r="D28" s="95">
        <v>962999030</v>
      </c>
      <c r="E28" s="315">
        <v>4383239780</v>
      </c>
      <c r="F28" s="326">
        <v>789091291</v>
      </c>
      <c r="G28" s="326">
        <v>154840495</v>
      </c>
      <c r="H28" s="117"/>
      <c r="I28" s="81"/>
      <c r="J28" s="81"/>
      <c r="K28" s="81"/>
      <c r="L28" s="81"/>
      <c r="N28" s="81"/>
      <c r="O28" s="118"/>
    </row>
    <row r="29" spans="1:15" ht="17.25" thickBot="1" x14ac:dyDescent="0.25">
      <c r="A29" s="309" t="s">
        <v>487</v>
      </c>
      <c r="B29" s="98"/>
      <c r="C29" s="98"/>
      <c r="D29" s="98"/>
      <c r="E29" s="318"/>
      <c r="F29" s="326"/>
      <c r="G29" s="326"/>
      <c r="H29" s="117"/>
      <c r="I29" s="81"/>
      <c r="J29" s="81"/>
      <c r="K29" s="81"/>
      <c r="L29" s="81"/>
      <c r="N29" s="81"/>
      <c r="O29" s="118"/>
    </row>
    <row r="30" spans="1:15" ht="16.5" x14ac:dyDescent="0.2">
      <c r="A30" s="146" t="s">
        <v>488</v>
      </c>
      <c r="B30" s="95">
        <v>16669734107</v>
      </c>
      <c r="C30" s="95">
        <v>29085486224</v>
      </c>
      <c r="D30" s="95">
        <v>8282217822</v>
      </c>
      <c r="E30" s="315">
        <v>17158922672</v>
      </c>
      <c r="F30" s="326">
        <v>2256803930</v>
      </c>
      <c r="G30" s="326">
        <v>207261263</v>
      </c>
      <c r="H30" s="117"/>
      <c r="I30" s="81"/>
      <c r="J30" s="81"/>
      <c r="K30" s="81"/>
      <c r="L30" s="81"/>
      <c r="N30" s="81"/>
      <c r="O30" s="118"/>
    </row>
    <row r="31" spans="1:15" ht="16.5" x14ac:dyDescent="0.2">
      <c r="A31" s="146" t="s">
        <v>489</v>
      </c>
      <c r="B31" s="104">
        <v>12052472326</v>
      </c>
      <c r="C31" s="104">
        <v>24494576136</v>
      </c>
      <c r="D31" s="104">
        <v>3855003063</v>
      </c>
      <c r="E31" s="316">
        <v>6605364310</v>
      </c>
      <c r="F31" s="326">
        <v>2042988765</v>
      </c>
      <c r="G31" s="326">
        <v>109010310</v>
      </c>
      <c r="H31" s="117"/>
      <c r="I31" s="81"/>
      <c r="J31" s="81"/>
      <c r="K31" s="81"/>
      <c r="L31" s="81"/>
      <c r="N31" s="81"/>
      <c r="O31" s="118"/>
    </row>
    <row r="32" spans="1:15" ht="33.75" thickBot="1" x14ac:dyDescent="0.25">
      <c r="A32" s="146" t="s">
        <v>490</v>
      </c>
      <c r="B32" s="106">
        <v>54237601312</v>
      </c>
      <c r="C32" s="106">
        <v>215590904307</v>
      </c>
      <c r="D32" s="106">
        <v>34855865854</v>
      </c>
      <c r="E32" s="319">
        <v>107622596183</v>
      </c>
      <c r="F32" s="326">
        <v>9729186192</v>
      </c>
      <c r="G32" s="326">
        <v>6647970823</v>
      </c>
      <c r="H32" s="117"/>
      <c r="I32" s="81"/>
      <c r="J32" s="81"/>
      <c r="K32" s="81"/>
      <c r="L32" s="81"/>
      <c r="N32" s="81"/>
      <c r="O32" s="118"/>
    </row>
    <row r="33" spans="1:15" ht="16.5" x14ac:dyDescent="0.2">
      <c r="A33" s="309" t="s">
        <v>487</v>
      </c>
      <c r="B33" s="519">
        <v>285300274591.37183</v>
      </c>
      <c r="C33" s="95">
        <v>311158217096.97406</v>
      </c>
      <c r="D33" s="95">
        <v>201032930288.93158</v>
      </c>
      <c r="E33" s="315">
        <v>201238480414.96414</v>
      </c>
      <c r="F33" s="326">
        <v>12130036979.58531</v>
      </c>
      <c r="G33" s="326">
        <v>355843331.36203498</v>
      </c>
      <c r="H33" s="117"/>
      <c r="I33" s="81"/>
      <c r="J33" s="81"/>
      <c r="K33" s="81"/>
      <c r="L33" s="81"/>
      <c r="N33" s="81"/>
      <c r="O33" s="118"/>
    </row>
    <row r="34" spans="1:15" ht="17.25" thickBot="1" x14ac:dyDescent="0.25">
      <c r="A34" s="77"/>
      <c r="B34" s="96"/>
      <c r="C34" s="96"/>
      <c r="D34" s="96"/>
      <c r="E34" s="311"/>
      <c r="F34" s="326"/>
      <c r="G34" s="326"/>
      <c r="H34" s="117"/>
      <c r="I34" s="81"/>
      <c r="J34" s="81"/>
      <c r="K34" s="81"/>
      <c r="L34" s="81"/>
      <c r="N34" s="81"/>
      <c r="O34" s="118"/>
    </row>
    <row r="35" spans="1:15" ht="16.5" x14ac:dyDescent="0.2">
      <c r="A35" s="88"/>
      <c r="B35" s="95"/>
      <c r="C35" s="95"/>
      <c r="D35" s="95"/>
      <c r="E35" s="315"/>
      <c r="F35" s="326"/>
      <c r="G35" s="326"/>
      <c r="H35" s="117"/>
      <c r="I35" s="81"/>
      <c r="J35" s="81"/>
      <c r="K35" s="81"/>
      <c r="L35" s="81"/>
      <c r="N35" s="81"/>
      <c r="O35" s="118"/>
    </row>
    <row r="36" spans="1:15" ht="16.5" x14ac:dyDescent="0.2">
      <c r="A36" s="77"/>
      <c r="B36" s="96"/>
      <c r="C36" s="96"/>
      <c r="D36" s="96"/>
      <c r="E36" s="311"/>
      <c r="F36" s="326"/>
      <c r="G36" s="326"/>
      <c r="H36" s="117"/>
      <c r="I36" s="81"/>
      <c r="J36" s="81"/>
      <c r="K36" s="81"/>
      <c r="L36" s="81"/>
      <c r="N36" s="81"/>
      <c r="O36" s="118"/>
    </row>
    <row r="37" spans="1:15" ht="17.25" thickBot="1" x14ac:dyDescent="0.25">
      <c r="A37" s="77"/>
      <c r="B37" s="96"/>
      <c r="C37" s="96"/>
      <c r="D37" s="96"/>
      <c r="E37" s="311"/>
      <c r="F37" s="326"/>
      <c r="G37" s="326"/>
      <c r="H37" s="117"/>
      <c r="I37" s="81"/>
      <c r="J37" s="81"/>
      <c r="K37" s="81"/>
      <c r="L37" s="81"/>
      <c r="N37" s="81"/>
      <c r="O37" s="118"/>
    </row>
    <row r="38" spans="1:15" ht="16.5" x14ac:dyDescent="0.2">
      <c r="A38" s="88"/>
      <c r="B38" s="95"/>
      <c r="C38" s="95"/>
      <c r="D38" s="95"/>
      <c r="E38" s="315"/>
      <c r="F38" s="326"/>
      <c r="G38" s="326"/>
      <c r="H38" s="117"/>
      <c r="I38" s="81"/>
      <c r="J38" s="81"/>
      <c r="K38" s="81"/>
      <c r="L38" s="81"/>
      <c r="N38" s="81"/>
      <c r="O38" s="118"/>
    </row>
    <row r="39" spans="1:15" ht="16.5" x14ac:dyDescent="0.2">
      <c r="A39" s="77"/>
      <c r="B39" s="96"/>
      <c r="C39" s="96"/>
      <c r="D39" s="96"/>
      <c r="E39" s="311"/>
      <c r="F39" s="326"/>
      <c r="G39" s="326"/>
      <c r="H39" s="117"/>
      <c r="I39" s="81"/>
      <c r="J39" s="81"/>
      <c r="K39" s="81"/>
      <c r="L39" s="81"/>
      <c r="N39" s="81"/>
      <c r="O39" s="118"/>
    </row>
    <row r="40" spans="1:15" ht="17.25" thickBot="1" x14ac:dyDescent="0.25">
      <c r="A40" s="77"/>
      <c r="B40" s="96"/>
      <c r="C40" s="96"/>
      <c r="D40" s="96"/>
      <c r="E40" s="311"/>
      <c r="F40" s="326"/>
      <c r="G40" s="326"/>
      <c r="H40" s="117"/>
      <c r="I40" s="81"/>
      <c r="J40" s="81"/>
      <c r="K40" s="81"/>
      <c r="L40" s="81"/>
      <c r="N40" s="81"/>
      <c r="O40" s="118"/>
    </row>
    <row r="41" spans="1:15" ht="16.5" x14ac:dyDescent="0.2">
      <c r="A41" s="88"/>
      <c r="B41" s="95"/>
      <c r="C41" s="95"/>
      <c r="D41" s="95"/>
      <c r="E41" s="315"/>
      <c r="F41" s="326"/>
      <c r="G41" s="326"/>
      <c r="H41" s="117"/>
      <c r="I41" s="81"/>
      <c r="J41" s="81"/>
      <c r="K41" s="81"/>
      <c r="L41" s="81"/>
      <c r="N41" s="81"/>
      <c r="O41" s="118"/>
    </row>
    <row r="42" spans="1:15" ht="16.5" x14ac:dyDescent="0.2">
      <c r="A42" s="77"/>
      <c r="B42" s="96"/>
      <c r="C42" s="96"/>
      <c r="D42" s="96"/>
      <c r="E42" s="311"/>
      <c r="F42" s="326"/>
      <c r="G42" s="326"/>
      <c r="H42" s="117"/>
      <c r="I42" s="81"/>
      <c r="J42" s="81"/>
      <c r="K42" s="81"/>
      <c r="L42" s="81"/>
      <c r="N42" s="81"/>
      <c r="O42" s="118"/>
    </row>
    <row r="43" spans="1:15" ht="17.25" thickBot="1" x14ac:dyDescent="0.25">
      <c r="A43" s="77"/>
      <c r="B43" s="96"/>
      <c r="C43" s="96"/>
      <c r="D43" s="96"/>
      <c r="E43" s="311"/>
      <c r="F43" s="326"/>
      <c r="G43" s="326"/>
      <c r="H43" s="117"/>
      <c r="I43" s="81"/>
      <c r="J43" s="81"/>
      <c r="K43" s="81"/>
      <c r="L43" s="81"/>
      <c r="N43" s="81"/>
      <c r="O43" s="118"/>
    </row>
    <row r="44" spans="1:15" ht="16.5" x14ac:dyDescent="0.2">
      <c r="A44" s="88"/>
      <c r="B44" s="95"/>
      <c r="C44" s="95"/>
      <c r="D44" s="95"/>
      <c r="E44" s="315"/>
      <c r="F44" s="326"/>
      <c r="G44" s="326"/>
      <c r="H44" s="117"/>
      <c r="I44" s="81"/>
      <c r="J44" s="81"/>
      <c r="K44" s="81"/>
      <c r="L44" s="81"/>
      <c r="N44" s="81"/>
      <c r="O44" s="118"/>
    </row>
    <row r="45" spans="1:15" ht="17.25" thickBot="1" x14ac:dyDescent="0.25">
      <c r="A45" s="77"/>
      <c r="B45" s="96"/>
      <c r="C45" s="96"/>
      <c r="D45" s="96"/>
      <c r="E45" s="311"/>
      <c r="F45" s="326"/>
      <c r="G45" s="326"/>
      <c r="H45" s="117"/>
      <c r="I45" s="81"/>
      <c r="J45" s="81"/>
      <c r="K45" s="81"/>
      <c r="L45" s="81"/>
      <c r="N45" s="81"/>
      <c r="O45" s="118"/>
    </row>
    <row r="46" spans="1:15" ht="17.25" thickBot="1" x14ac:dyDescent="0.25">
      <c r="A46" s="88"/>
      <c r="B46" s="95"/>
      <c r="C46" s="95"/>
      <c r="D46" s="95"/>
      <c r="E46" s="315"/>
      <c r="F46" s="326"/>
      <c r="G46" s="326"/>
      <c r="H46" s="117"/>
      <c r="I46" s="81"/>
      <c r="J46" s="81"/>
      <c r="K46" s="81"/>
      <c r="L46" s="81"/>
      <c r="N46" s="81"/>
      <c r="O46" s="118"/>
    </row>
    <row r="47" spans="1:15" ht="16.5" x14ac:dyDescent="0.2">
      <c r="A47" s="88"/>
      <c r="B47" s="75"/>
      <c r="C47" s="75"/>
      <c r="D47" s="75"/>
      <c r="E47" s="320"/>
      <c r="F47" s="326"/>
      <c r="G47" s="326"/>
      <c r="H47" s="117"/>
      <c r="I47" s="81"/>
      <c r="J47" s="81"/>
      <c r="K47" s="81"/>
      <c r="L47" s="81"/>
      <c r="N47" s="81"/>
      <c r="O47" s="118"/>
    </row>
    <row r="48" spans="1:15" ht="16.5" x14ac:dyDescent="0.2">
      <c r="A48" s="77"/>
      <c r="B48" s="96"/>
      <c r="C48" s="96"/>
      <c r="D48" s="96"/>
      <c r="E48" s="311"/>
      <c r="F48" s="326"/>
      <c r="G48" s="326"/>
      <c r="H48" s="117"/>
      <c r="I48" s="81"/>
      <c r="J48" s="81"/>
      <c r="K48" s="81"/>
      <c r="L48" s="81"/>
      <c r="N48" s="81"/>
      <c r="O48" s="118"/>
    </row>
    <row r="49" spans="1:15" ht="17.25" thickBot="1" x14ac:dyDescent="0.25">
      <c r="A49" s="77"/>
      <c r="B49" s="96"/>
      <c r="C49" s="96"/>
      <c r="D49" s="96"/>
      <c r="E49" s="311"/>
      <c r="F49" s="326"/>
      <c r="G49" s="326"/>
      <c r="H49" s="117"/>
      <c r="I49" s="81"/>
      <c r="J49" s="81"/>
      <c r="K49" s="81"/>
      <c r="L49" s="81"/>
      <c r="N49" s="81"/>
      <c r="O49" s="118"/>
    </row>
    <row r="50" spans="1:15" ht="16.5" x14ac:dyDescent="0.2">
      <c r="A50" s="88"/>
      <c r="B50" s="95"/>
      <c r="C50" s="95"/>
      <c r="D50" s="95"/>
      <c r="E50" s="315"/>
      <c r="F50" s="326"/>
      <c r="G50" s="326"/>
      <c r="H50" s="117"/>
      <c r="I50" s="81"/>
      <c r="J50" s="81"/>
      <c r="K50" s="81"/>
      <c r="L50" s="81"/>
      <c r="N50" s="81"/>
      <c r="O50" s="118"/>
    </row>
    <row r="51" spans="1:15" ht="17.25" thickBot="1" x14ac:dyDescent="0.25">
      <c r="A51" s="77"/>
      <c r="B51" s="96"/>
      <c r="C51" s="96"/>
      <c r="D51" s="96"/>
      <c r="E51" s="311"/>
      <c r="F51" s="326"/>
      <c r="G51" s="326"/>
      <c r="H51" s="117"/>
      <c r="I51" s="81"/>
      <c r="J51" s="81"/>
      <c r="K51" s="81"/>
      <c r="L51" s="81"/>
      <c r="N51" s="81"/>
      <c r="O51" s="118"/>
    </row>
    <row r="52" spans="1:15" ht="17.25" thickBot="1" x14ac:dyDescent="0.25">
      <c r="A52" s="88"/>
      <c r="B52" s="95"/>
      <c r="C52" s="95"/>
      <c r="D52" s="95"/>
      <c r="E52" s="315"/>
      <c r="F52" s="326"/>
      <c r="G52" s="326"/>
      <c r="H52" s="117"/>
      <c r="I52" s="81"/>
      <c r="J52" s="81"/>
      <c r="K52" s="81"/>
      <c r="L52" s="81"/>
      <c r="N52" s="81"/>
      <c r="O52" s="118"/>
    </row>
    <row r="53" spans="1:15" ht="16.5" x14ac:dyDescent="0.2">
      <c r="A53" s="88"/>
      <c r="B53" s="95"/>
      <c r="C53" s="95"/>
      <c r="D53" s="95"/>
      <c r="E53" s="315"/>
      <c r="F53" s="326"/>
      <c r="G53" s="326"/>
      <c r="H53" s="117"/>
      <c r="I53" s="81"/>
      <c r="J53" s="81"/>
      <c r="K53" s="81"/>
      <c r="L53" s="81"/>
      <c r="N53" s="81"/>
      <c r="O53" s="118"/>
    </row>
    <row r="54" spans="1:15" ht="17.25" thickBot="1" x14ac:dyDescent="0.25">
      <c r="A54" s="77"/>
      <c r="B54" s="96"/>
      <c r="C54" s="96"/>
      <c r="D54" s="96"/>
      <c r="E54" s="311"/>
      <c r="F54" s="326"/>
      <c r="G54" s="326"/>
      <c r="H54" s="117"/>
      <c r="I54" s="81"/>
      <c r="J54" s="81"/>
      <c r="K54" s="81"/>
      <c r="L54" s="81"/>
      <c r="N54" s="81"/>
      <c r="O54" s="118"/>
    </row>
    <row r="55" spans="1:15" ht="17.25" thickBot="1" x14ac:dyDescent="0.25">
      <c r="A55" s="88"/>
      <c r="B55" s="95"/>
      <c r="C55" s="95"/>
      <c r="D55" s="95"/>
      <c r="E55" s="315"/>
      <c r="F55" s="326"/>
      <c r="G55" s="326"/>
      <c r="H55" s="117"/>
      <c r="I55" s="81"/>
      <c r="J55" s="81"/>
      <c r="K55" s="81"/>
      <c r="L55" s="81"/>
      <c r="N55" s="81"/>
      <c r="O55" s="118"/>
    </row>
    <row r="56" spans="1:15" ht="17.25" thickBot="1" x14ac:dyDescent="0.25">
      <c r="A56" s="88"/>
      <c r="B56" s="95"/>
      <c r="C56" s="95"/>
      <c r="D56" s="95"/>
      <c r="E56" s="315"/>
      <c r="F56" s="326"/>
      <c r="G56" s="326"/>
      <c r="H56" s="117"/>
      <c r="I56" s="81"/>
      <c r="J56" s="81"/>
      <c r="K56" s="81"/>
      <c r="L56" s="81"/>
      <c r="N56" s="81"/>
      <c r="O56" s="118"/>
    </row>
    <row r="57" spans="1:15" ht="17.25" thickBot="1" x14ac:dyDescent="0.25">
      <c r="A57" s="77"/>
      <c r="B57" s="95"/>
      <c r="C57" s="95"/>
      <c r="D57" s="95"/>
      <c r="E57" s="315"/>
      <c r="F57" s="326"/>
      <c r="G57" s="326"/>
      <c r="H57" s="117"/>
      <c r="I57" s="81"/>
      <c r="J57" s="81"/>
      <c r="K57" s="81"/>
      <c r="L57" s="81"/>
      <c r="N57" s="81"/>
      <c r="O57" s="118"/>
    </row>
    <row r="58" spans="1:15" ht="17.25" thickBot="1" x14ac:dyDescent="0.25">
      <c r="A58" s="77"/>
      <c r="B58" s="95"/>
      <c r="C58" s="95"/>
      <c r="D58" s="95"/>
      <c r="E58" s="315"/>
      <c r="F58" s="326"/>
      <c r="G58" s="326"/>
      <c r="H58" s="117"/>
      <c r="I58" s="81"/>
      <c r="J58" s="81"/>
      <c r="K58" s="81"/>
      <c r="L58" s="81"/>
      <c r="N58" s="81"/>
      <c r="O58" s="118"/>
    </row>
    <row r="59" spans="1:15" ht="17.25" thickBot="1" x14ac:dyDescent="0.25">
      <c r="A59" s="77"/>
      <c r="B59" s="95"/>
      <c r="C59" s="95"/>
      <c r="D59" s="95"/>
      <c r="E59" s="315"/>
      <c r="F59" s="326"/>
      <c r="G59" s="326"/>
      <c r="H59" s="117"/>
      <c r="I59" s="81"/>
      <c r="J59" s="81"/>
      <c r="K59" s="81"/>
      <c r="L59" s="81"/>
      <c r="N59" s="81"/>
      <c r="O59" s="118"/>
    </row>
    <row r="60" spans="1:15" ht="17.25" thickBot="1" x14ac:dyDescent="0.25">
      <c r="A60" s="77"/>
      <c r="B60" s="95"/>
      <c r="C60" s="95"/>
      <c r="D60" s="95"/>
      <c r="E60" s="315"/>
      <c r="F60" s="326"/>
      <c r="G60" s="326"/>
      <c r="H60" s="117"/>
      <c r="I60" s="81"/>
      <c r="J60" s="81"/>
      <c r="K60" s="81"/>
      <c r="L60" s="81"/>
      <c r="N60" s="81"/>
      <c r="O60" s="118"/>
    </row>
    <row r="61" spans="1:15" ht="17.25" thickBot="1" x14ac:dyDescent="0.25">
      <c r="A61" s="77"/>
      <c r="B61" s="95"/>
      <c r="C61" s="95"/>
      <c r="D61" s="95"/>
      <c r="E61" s="315"/>
      <c r="F61" s="326"/>
      <c r="G61" s="326"/>
      <c r="H61" s="117"/>
      <c r="I61" s="81"/>
      <c r="J61" s="81"/>
      <c r="K61" s="81"/>
      <c r="L61" s="81"/>
      <c r="N61" s="81"/>
      <c r="O61" s="118"/>
    </row>
    <row r="62" spans="1:15" ht="17.25" thickBot="1" x14ac:dyDescent="0.25">
      <c r="A62" s="77"/>
      <c r="B62" s="95"/>
      <c r="C62" s="95"/>
      <c r="D62" s="95"/>
      <c r="E62" s="315"/>
      <c r="F62" s="326"/>
      <c r="G62" s="326"/>
      <c r="H62" s="117"/>
      <c r="I62" s="81"/>
      <c r="J62" s="81"/>
      <c r="K62" s="81"/>
      <c r="L62" s="81"/>
      <c r="N62" s="81"/>
      <c r="O62" s="118"/>
    </row>
    <row r="63" spans="1:15" ht="17.25" thickBot="1" x14ac:dyDescent="0.25">
      <c r="A63" s="77"/>
      <c r="B63" s="95"/>
      <c r="C63" s="95"/>
      <c r="D63" s="95"/>
      <c r="E63" s="315"/>
      <c r="F63" s="326"/>
      <c r="G63" s="326"/>
      <c r="H63" s="117"/>
      <c r="I63" s="81"/>
      <c r="J63" s="81"/>
      <c r="K63" s="81"/>
      <c r="L63" s="81"/>
      <c r="N63" s="81"/>
      <c r="O63" s="118"/>
    </row>
    <row r="64" spans="1:15" ht="17.25" thickBot="1" x14ac:dyDescent="0.25">
      <c r="A64" s="88"/>
      <c r="B64" s="96"/>
      <c r="C64" s="96"/>
      <c r="D64" s="96"/>
      <c r="E64" s="311"/>
      <c r="F64" s="326"/>
      <c r="G64" s="326"/>
      <c r="H64" s="117"/>
      <c r="I64" s="81"/>
      <c r="J64" s="81"/>
      <c r="K64" s="81"/>
      <c r="L64" s="81"/>
      <c r="N64" s="81"/>
      <c r="O64" s="118"/>
    </row>
    <row r="65" spans="1:15" ht="17.25" thickBot="1" x14ac:dyDescent="0.25">
      <c r="A65" s="77"/>
      <c r="B65" s="95"/>
      <c r="C65" s="95"/>
      <c r="D65" s="95"/>
      <c r="E65" s="315"/>
      <c r="F65" s="326"/>
      <c r="G65" s="326"/>
      <c r="H65" s="117"/>
      <c r="I65" s="81"/>
      <c r="J65" s="81"/>
      <c r="K65" s="81"/>
      <c r="L65" s="81"/>
      <c r="N65" s="81"/>
      <c r="O65" s="118"/>
    </row>
    <row r="66" spans="1:15" ht="17.25" thickBot="1" x14ac:dyDescent="0.25">
      <c r="A66" s="77"/>
      <c r="B66" s="95"/>
      <c r="C66" s="95"/>
      <c r="D66" s="95"/>
      <c r="E66" s="315"/>
      <c r="F66" s="326"/>
      <c r="G66" s="326"/>
      <c r="H66" s="117"/>
      <c r="I66" s="81"/>
      <c r="J66" s="81"/>
      <c r="K66" s="81"/>
      <c r="L66" s="81"/>
      <c r="N66" s="81"/>
      <c r="O66" s="118"/>
    </row>
    <row r="67" spans="1:15" ht="17.25" thickBot="1" x14ac:dyDescent="0.25">
      <c r="A67" s="88"/>
      <c r="B67" s="95"/>
      <c r="C67" s="95"/>
      <c r="D67" s="95"/>
      <c r="E67" s="315"/>
      <c r="F67" s="326"/>
      <c r="G67" s="326"/>
      <c r="H67" s="117"/>
      <c r="I67" s="81"/>
      <c r="J67" s="81"/>
      <c r="K67" s="81"/>
      <c r="L67" s="81"/>
      <c r="N67" s="81"/>
      <c r="O67" s="118"/>
    </row>
    <row r="68" spans="1:15" ht="16.5" x14ac:dyDescent="0.2">
      <c r="A68" s="77"/>
      <c r="B68" s="95"/>
      <c r="C68" s="95"/>
      <c r="D68" s="95"/>
      <c r="E68" s="315"/>
      <c r="F68" s="326"/>
      <c r="G68" s="326"/>
      <c r="H68" s="117"/>
      <c r="I68" s="81"/>
      <c r="J68" s="81"/>
      <c r="K68" s="81"/>
      <c r="L68" s="81"/>
      <c r="N68" s="81"/>
      <c r="O68" s="118"/>
    </row>
    <row r="69" spans="1:15" ht="17.25" thickBot="1" x14ac:dyDescent="0.25">
      <c r="A69" s="77"/>
      <c r="B69" s="96"/>
      <c r="C69" s="96"/>
      <c r="D69" s="96"/>
      <c r="E69" s="311"/>
      <c r="F69" s="326"/>
      <c r="G69" s="326"/>
      <c r="H69" s="117"/>
      <c r="I69" s="81"/>
      <c r="J69" s="81"/>
      <c r="K69" s="81"/>
      <c r="L69" s="81"/>
      <c r="N69" s="81"/>
      <c r="O69" s="118"/>
    </row>
    <row r="70" spans="1:15" ht="16.5" x14ac:dyDescent="0.2">
      <c r="A70" s="88"/>
      <c r="B70" s="96"/>
      <c r="C70" s="96"/>
      <c r="D70" s="96"/>
      <c r="E70" s="311"/>
      <c r="F70" s="326"/>
      <c r="G70" s="326"/>
      <c r="H70" s="117"/>
      <c r="I70" s="81"/>
      <c r="J70" s="81"/>
      <c r="K70" s="81"/>
      <c r="L70" s="81"/>
      <c r="N70" s="81"/>
      <c r="O70" s="118"/>
    </row>
    <row r="71" spans="1:15" ht="16.5" x14ac:dyDescent="0.2">
      <c r="A71" s="158"/>
      <c r="B71" s="96"/>
      <c r="C71" s="96"/>
      <c r="D71" s="96"/>
      <c r="E71" s="311"/>
      <c r="F71" s="326"/>
      <c r="G71" s="326"/>
      <c r="H71" s="117"/>
      <c r="I71" s="81"/>
      <c r="J71" s="81"/>
      <c r="K71" s="81"/>
      <c r="L71" s="81"/>
      <c r="N71" s="81"/>
      <c r="O71" s="118"/>
    </row>
    <row r="72" spans="1:15" ht="17.25" thickBot="1" x14ac:dyDescent="0.25">
      <c r="A72" s="77"/>
      <c r="B72" s="96"/>
      <c r="C72" s="96"/>
      <c r="D72" s="96"/>
      <c r="E72" s="311"/>
      <c r="F72" s="326"/>
      <c r="G72" s="326"/>
      <c r="H72" s="117"/>
      <c r="I72" s="81"/>
      <c r="J72" s="81"/>
      <c r="K72" s="81"/>
      <c r="L72" s="81"/>
      <c r="N72" s="81"/>
      <c r="O72" s="118"/>
    </row>
    <row r="73" spans="1:15" ht="17.25" thickBot="1" x14ac:dyDescent="0.25">
      <c r="A73" s="77"/>
      <c r="B73" s="95"/>
      <c r="C73" s="95"/>
      <c r="D73" s="95"/>
      <c r="E73" s="315"/>
      <c r="F73" s="326"/>
      <c r="G73" s="326"/>
      <c r="H73" s="117"/>
      <c r="I73" s="81"/>
      <c r="J73" s="81"/>
      <c r="K73" s="81"/>
      <c r="L73" s="81"/>
      <c r="N73" s="81"/>
      <c r="O73" s="118"/>
    </row>
    <row r="74" spans="1:15" ht="17.25" thickBot="1" x14ac:dyDescent="0.25">
      <c r="A74" s="159"/>
      <c r="B74" s="95"/>
      <c r="C74" s="95"/>
      <c r="D74" s="95"/>
      <c r="E74" s="315"/>
      <c r="F74" s="326"/>
      <c r="G74" s="326"/>
      <c r="H74" s="117"/>
      <c r="I74" s="81"/>
      <c r="J74" s="81"/>
      <c r="K74" s="81"/>
      <c r="L74" s="81"/>
      <c r="N74" s="81"/>
      <c r="O74" s="118"/>
    </row>
    <row r="75" spans="1:15" ht="16.5" x14ac:dyDescent="0.2">
      <c r="A75" s="77"/>
      <c r="B75" s="95"/>
      <c r="C75" s="95"/>
      <c r="D75" s="95"/>
      <c r="E75" s="315"/>
      <c r="F75" s="326"/>
      <c r="G75" s="326"/>
      <c r="H75" s="117"/>
      <c r="I75" s="81"/>
      <c r="J75" s="81"/>
      <c r="K75" s="81"/>
      <c r="L75" s="81"/>
      <c r="N75" s="81"/>
      <c r="O75" s="118"/>
    </row>
    <row r="76" spans="1:15" ht="17.25" thickBot="1" x14ac:dyDescent="0.25">
      <c r="A76" s="77"/>
      <c r="B76" s="96"/>
      <c r="C76" s="96"/>
      <c r="D76" s="96"/>
      <c r="E76" s="311"/>
      <c r="F76" s="326"/>
      <c r="G76" s="326"/>
      <c r="H76" s="117"/>
      <c r="I76" s="81"/>
      <c r="J76" s="81"/>
      <c r="K76" s="81"/>
      <c r="L76" s="81"/>
      <c r="N76" s="81"/>
      <c r="O76" s="118"/>
    </row>
    <row r="77" spans="1:15" ht="17.25" thickBot="1" x14ac:dyDescent="0.25">
      <c r="A77" s="88"/>
      <c r="B77" s="96"/>
      <c r="C77" s="96"/>
      <c r="D77" s="96"/>
      <c r="E77" s="311"/>
      <c r="F77" s="326"/>
      <c r="G77" s="326"/>
      <c r="H77" s="117"/>
      <c r="I77" s="81"/>
      <c r="J77" s="81"/>
      <c r="K77" s="81"/>
      <c r="L77" s="81"/>
      <c r="N77" s="81"/>
      <c r="O77" s="118"/>
    </row>
    <row r="78" spans="1:15" ht="16.5" x14ac:dyDescent="0.2">
      <c r="A78" s="77"/>
      <c r="B78" s="95"/>
      <c r="C78" s="95"/>
      <c r="D78" s="95"/>
      <c r="E78" s="315"/>
      <c r="F78" s="326"/>
      <c r="G78" s="326"/>
      <c r="H78" s="117"/>
      <c r="I78" s="81"/>
      <c r="J78" s="81"/>
      <c r="K78" s="81"/>
      <c r="L78" s="81"/>
      <c r="N78" s="81"/>
      <c r="O78" s="118"/>
    </row>
    <row r="79" spans="1:15" ht="17.25" thickBot="1" x14ac:dyDescent="0.25">
      <c r="A79" s="77"/>
      <c r="B79" s="96"/>
      <c r="C79" s="96"/>
      <c r="D79" s="96"/>
      <c r="E79" s="311"/>
      <c r="F79" s="326"/>
      <c r="G79" s="326"/>
      <c r="H79" s="117"/>
      <c r="I79" s="81"/>
      <c r="J79" s="81"/>
      <c r="K79" s="81"/>
      <c r="L79" s="81"/>
      <c r="N79" s="81"/>
      <c r="O79" s="118"/>
    </row>
    <row r="80" spans="1:15" ht="17.25" thickBot="1" x14ac:dyDescent="0.25">
      <c r="A80" s="88"/>
      <c r="B80" s="95"/>
      <c r="C80" s="95"/>
      <c r="D80" s="95"/>
      <c r="E80" s="315"/>
      <c r="F80" s="326"/>
      <c r="G80" s="326"/>
      <c r="H80" s="117"/>
      <c r="I80" s="81"/>
      <c r="J80" s="81"/>
      <c r="K80" s="81"/>
      <c r="L80" s="81"/>
      <c r="N80" s="81"/>
      <c r="O80" s="118"/>
    </row>
    <row r="81" spans="1:15" ht="17.25" thickBot="1" x14ac:dyDescent="0.25">
      <c r="A81" s="88"/>
      <c r="B81" s="96"/>
      <c r="C81" s="96"/>
      <c r="D81" s="96"/>
      <c r="E81" s="311"/>
      <c r="F81" s="326"/>
      <c r="G81" s="326"/>
      <c r="H81" s="117"/>
      <c r="I81" s="81"/>
      <c r="J81" s="81"/>
      <c r="K81" s="81"/>
      <c r="L81" s="81"/>
      <c r="N81" s="81"/>
      <c r="O81" s="118"/>
    </row>
    <row r="82" spans="1:15" ht="17.25" thickBot="1" x14ac:dyDescent="0.25">
      <c r="A82" s="88"/>
      <c r="B82" s="96"/>
      <c r="C82" s="96"/>
      <c r="D82" s="96"/>
      <c r="E82" s="311"/>
      <c r="F82" s="326"/>
      <c r="G82" s="326"/>
      <c r="H82" s="117"/>
      <c r="I82" s="81"/>
      <c r="J82" s="81"/>
      <c r="K82" s="81"/>
      <c r="L82" s="81"/>
      <c r="N82" s="81"/>
      <c r="O82" s="118"/>
    </row>
    <row r="83" spans="1:15" ht="16.5" x14ac:dyDescent="0.2">
      <c r="A83" s="77"/>
      <c r="B83" s="95"/>
      <c r="C83" s="95"/>
      <c r="D83" s="95"/>
      <c r="E83" s="315"/>
      <c r="F83" s="326"/>
      <c r="G83" s="326"/>
      <c r="H83" s="117"/>
      <c r="I83" s="81"/>
      <c r="J83" s="81"/>
      <c r="K83" s="81"/>
      <c r="L83" s="81"/>
      <c r="N83" s="81"/>
      <c r="O83" s="118"/>
    </row>
    <row r="84" spans="1:15" ht="17.25" thickBot="1" x14ac:dyDescent="0.25">
      <c r="A84" s="77"/>
      <c r="B84" s="96"/>
      <c r="C84" s="96"/>
      <c r="D84" s="96"/>
      <c r="E84" s="311"/>
      <c r="F84" s="326"/>
      <c r="G84" s="326"/>
      <c r="H84" s="117"/>
      <c r="I84" s="81"/>
      <c r="J84" s="81"/>
      <c r="K84" s="81"/>
      <c r="L84" s="81"/>
      <c r="N84" s="81"/>
      <c r="O84" s="118"/>
    </row>
    <row r="85" spans="1:15" ht="16.5" x14ac:dyDescent="0.2">
      <c r="A85" s="88"/>
      <c r="B85" s="95"/>
      <c r="C85" s="95"/>
      <c r="D85" s="95"/>
      <c r="E85" s="315"/>
      <c r="F85" s="326"/>
      <c r="G85" s="326"/>
      <c r="H85" s="117"/>
      <c r="I85" s="81"/>
      <c r="J85" s="81"/>
      <c r="K85" s="81"/>
      <c r="L85" s="81"/>
      <c r="N85" s="81"/>
      <c r="O85" s="118"/>
    </row>
    <row r="86" spans="1:15" ht="17.25" thickBot="1" x14ac:dyDescent="0.25">
      <c r="A86" s="77"/>
      <c r="B86" s="96"/>
      <c r="C86" s="96"/>
      <c r="D86" s="96"/>
      <c r="E86" s="311"/>
      <c r="F86" s="326"/>
      <c r="G86" s="326"/>
      <c r="H86" s="117"/>
      <c r="I86" s="81"/>
      <c r="J86" s="81"/>
      <c r="K86" s="81"/>
      <c r="L86" s="81"/>
      <c r="N86" s="81"/>
      <c r="O86" s="118"/>
    </row>
    <row r="87" spans="1:15" ht="16.5" x14ac:dyDescent="0.2">
      <c r="A87" s="77"/>
      <c r="B87" s="95"/>
      <c r="C87" s="95"/>
      <c r="D87" s="95"/>
      <c r="E87" s="315"/>
      <c r="F87" s="326"/>
      <c r="G87" s="326"/>
      <c r="H87" s="117"/>
      <c r="I87" s="81"/>
      <c r="J87" s="81"/>
      <c r="K87" s="81"/>
      <c r="L87" s="81"/>
      <c r="N87" s="81"/>
      <c r="O87" s="118"/>
    </row>
    <row r="88" spans="1:15" ht="16.5" x14ac:dyDescent="0.2">
      <c r="A88" s="77"/>
      <c r="B88" s="96"/>
      <c r="C88" s="96"/>
      <c r="D88" s="96"/>
      <c r="E88" s="311"/>
      <c r="F88" s="326"/>
      <c r="G88" s="326"/>
      <c r="H88" s="117"/>
      <c r="I88" s="81"/>
      <c r="J88" s="81"/>
      <c r="K88" s="81"/>
      <c r="L88" s="81"/>
      <c r="N88" s="81"/>
      <c r="O88" s="118"/>
    </row>
    <row r="89" spans="1:15" ht="17.25" thickBot="1" x14ac:dyDescent="0.25">
      <c r="A89" s="77"/>
      <c r="B89" s="96"/>
      <c r="C89" s="96"/>
      <c r="D89" s="96"/>
      <c r="E89" s="311"/>
      <c r="F89" s="326"/>
      <c r="G89" s="326"/>
      <c r="H89" s="117"/>
      <c r="I89" s="81"/>
      <c r="J89" s="81"/>
      <c r="K89" s="81"/>
      <c r="L89" s="81"/>
      <c r="N89" s="81"/>
      <c r="O89" s="118"/>
    </row>
    <row r="90" spans="1:15" ht="17.25" thickBot="1" x14ac:dyDescent="0.25">
      <c r="A90" s="77"/>
      <c r="B90" s="95"/>
      <c r="C90" s="95"/>
      <c r="D90" s="95"/>
      <c r="E90" s="315"/>
      <c r="F90" s="326"/>
      <c r="G90" s="326"/>
      <c r="H90" s="117"/>
      <c r="I90" s="81"/>
      <c r="J90" s="81"/>
      <c r="K90" s="81"/>
      <c r="L90" s="81"/>
      <c r="N90" s="81"/>
      <c r="O90" s="118"/>
    </row>
    <row r="91" spans="1:15" ht="16.5" x14ac:dyDescent="0.2">
      <c r="A91" s="77"/>
      <c r="B91" s="95"/>
      <c r="C91" s="95"/>
      <c r="D91" s="95"/>
      <c r="E91" s="315"/>
      <c r="F91" s="326"/>
      <c r="G91" s="326"/>
      <c r="H91" s="117"/>
      <c r="I91" s="81"/>
      <c r="J91" s="81"/>
      <c r="K91" s="81"/>
      <c r="L91" s="81"/>
      <c r="N91" s="81"/>
      <c r="O91" s="118"/>
    </row>
    <row r="92" spans="1:15" ht="16.5" x14ac:dyDescent="0.2">
      <c r="A92" s="77"/>
      <c r="B92" s="96"/>
      <c r="C92" s="96"/>
      <c r="D92" s="96"/>
      <c r="E92" s="311"/>
      <c r="F92" s="326"/>
      <c r="G92" s="326"/>
      <c r="H92" s="117"/>
      <c r="I92" s="81"/>
      <c r="J92" s="81"/>
      <c r="K92" s="81"/>
      <c r="L92" s="81"/>
      <c r="N92" s="81"/>
      <c r="O92" s="118"/>
    </row>
    <row r="93" spans="1:15" ht="17.25" thickBot="1" x14ac:dyDescent="0.25">
      <c r="A93" s="77"/>
      <c r="B93" s="96"/>
      <c r="C93" s="96"/>
      <c r="D93" s="96"/>
      <c r="E93" s="311"/>
      <c r="F93" s="326"/>
      <c r="G93" s="326"/>
      <c r="H93" s="117"/>
      <c r="I93" s="81"/>
      <c r="J93" s="81"/>
      <c r="K93" s="81"/>
      <c r="L93" s="81"/>
      <c r="N93" s="81"/>
      <c r="O93" s="118"/>
    </row>
    <row r="94" spans="1:15" ht="17.25" thickBot="1" x14ac:dyDescent="0.25">
      <c r="A94" s="77"/>
      <c r="B94" s="95"/>
      <c r="C94" s="95"/>
      <c r="D94" s="95"/>
      <c r="E94" s="315"/>
      <c r="F94" s="326"/>
      <c r="G94" s="326"/>
      <c r="H94" s="117"/>
      <c r="I94" s="81"/>
      <c r="J94" s="81"/>
      <c r="K94" s="81"/>
      <c r="L94" s="81"/>
      <c r="N94" s="81"/>
      <c r="O94" s="118"/>
    </row>
    <row r="95" spans="1:15" ht="16.5" x14ac:dyDescent="0.2">
      <c r="A95" s="77"/>
      <c r="B95" s="95"/>
      <c r="C95" s="95"/>
      <c r="D95" s="95"/>
      <c r="E95" s="315"/>
      <c r="F95" s="326"/>
      <c r="G95" s="326"/>
      <c r="H95" s="117"/>
      <c r="I95" s="81"/>
      <c r="J95" s="81"/>
      <c r="K95" s="81"/>
      <c r="L95" s="81"/>
      <c r="N95" s="81"/>
      <c r="O95" s="118"/>
    </row>
    <row r="96" spans="1:15" ht="16.5" x14ac:dyDescent="0.2">
      <c r="A96" s="77"/>
      <c r="B96" s="96"/>
      <c r="C96" s="96"/>
      <c r="D96" s="96"/>
      <c r="E96" s="311"/>
      <c r="F96" s="326"/>
      <c r="G96" s="326"/>
      <c r="H96" s="117"/>
      <c r="I96" s="81"/>
      <c r="J96" s="81"/>
      <c r="K96" s="81"/>
      <c r="L96" s="81"/>
      <c r="N96" s="81"/>
      <c r="O96" s="118"/>
    </row>
    <row r="97" spans="1:15" ht="17.25" thickBot="1" x14ac:dyDescent="0.25">
      <c r="A97" s="77"/>
      <c r="B97" s="96"/>
      <c r="C97" s="96"/>
      <c r="D97" s="96"/>
      <c r="E97" s="311"/>
      <c r="F97" s="326"/>
      <c r="G97" s="326"/>
      <c r="H97" s="117"/>
      <c r="I97" s="81"/>
      <c r="J97" s="81"/>
      <c r="K97" s="81"/>
      <c r="L97" s="81"/>
      <c r="N97" s="81"/>
      <c r="O97" s="118"/>
    </row>
    <row r="98" spans="1:15" ht="17.25" thickBot="1" x14ac:dyDescent="0.25">
      <c r="A98" s="88"/>
      <c r="B98" s="97"/>
      <c r="C98" s="97"/>
      <c r="D98" s="97"/>
      <c r="E98" s="312"/>
      <c r="F98" s="326"/>
      <c r="G98" s="326"/>
      <c r="H98" s="117"/>
      <c r="I98" s="81"/>
      <c r="J98" s="81"/>
      <c r="K98" s="81"/>
      <c r="L98" s="81"/>
      <c r="N98" s="81"/>
      <c r="O98" s="118"/>
    </row>
    <row r="99" spans="1:15" ht="17.25" thickBot="1" x14ac:dyDescent="0.25">
      <c r="A99" s="88"/>
      <c r="B99" s="95"/>
      <c r="C99" s="95"/>
      <c r="D99" s="95"/>
      <c r="E99" s="315"/>
      <c r="F99" s="326"/>
      <c r="G99" s="326"/>
      <c r="H99" s="117"/>
      <c r="I99" s="81"/>
      <c r="J99" s="81"/>
      <c r="K99" s="81"/>
      <c r="L99" s="81"/>
      <c r="N99" s="81"/>
      <c r="O99" s="118"/>
    </row>
    <row r="100" spans="1:15" ht="16.5" x14ac:dyDescent="0.2">
      <c r="A100" s="88"/>
      <c r="B100" s="95"/>
      <c r="C100" s="95"/>
      <c r="D100" s="95"/>
      <c r="E100" s="315"/>
      <c r="F100" s="326"/>
      <c r="G100" s="326"/>
      <c r="H100" s="117"/>
      <c r="I100" s="81"/>
      <c r="J100" s="81"/>
      <c r="K100" s="81"/>
      <c r="L100" s="81"/>
      <c r="N100" s="81"/>
      <c r="O100" s="118"/>
    </row>
    <row r="101" spans="1:15" ht="16.5" x14ac:dyDescent="0.2">
      <c r="A101" s="77"/>
      <c r="B101" s="96"/>
      <c r="C101" s="96"/>
      <c r="D101" s="96"/>
      <c r="E101" s="311"/>
      <c r="F101" s="326"/>
      <c r="G101" s="326"/>
      <c r="H101" s="117"/>
      <c r="I101" s="81"/>
      <c r="J101" s="81"/>
      <c r="K101" s="81"/>
      <c r="L101" s="81"/>
      <c r="N101" s="81"/>
      <c r="O101" s="118"/>
    </row>
    <row r="102" spans="1:15" ht="17.25" thickBot="1" x14ac:dyDescent="0.25">
      <c r="A102" s="77"/>
      <c r="B102" s="96"/>
      <c r="C102" s="96"/>
      <c r="D102" s="96"/>
      <c r="E102" s="311"/>
      <c r="F102" s="326"/>
      <c r="G102" s="326"/>
      <c r="H102" s="117"/>
      <c r="I102" s="81"/>
      <c r="J102" s="81"/>
      <c r="K102" s="81"/>
      <c r="L102" s="81"/>
      <c r="N102" s="81"/>
      <c r="O102" s="118"/>
    </row>
    <row r="103" spans="1:15" ht="16.5" x14ac:dyDescent="0.2">
      <c r="A103" s="77"/>
      <c r="B103" s="95"/>
      <c r="C103" s="95"/>
      <c r="D103" s="95"/>
      <c r="E103" s="315"/>
      <c r="F103" s="326"/>
      <c r="G103" s="326"/>
      <c r="H103" s="117"/>
      <c r="I103" s="81"/>
      <c r="J103" s="81"/>
      <c r="K103" s="81"/>
      <c r="L103" s="81"/>
      <c r="N103" s="81"/>
      <c r="O103" s="118"/>
    </row>
    <row r="104" spans="1:15" ht="16.5" x14ac:dyDescent="0.2">
      <c r="A104" s="77"/>
      <c r="B104" s="96"/>
      <c r="C104" s="96"/>
      <c r="D104" s="96"/>
      <c r="E104" s="311"/>
      <c r="F104" s="326"/>
      <c r="G104" s="326"/>
      <c r="H104" s="117"/>
      <c r="I104" s="81"/>
      <c r="J104" s="81"/>
      <c r="K104" s="81"/>
      <c r="L104" s="81"/>
      <c r="N104" s="81"/>
      <c r="O104" s="118"/>
    </row>
    <row r="105" spans="1:15" ht="17.25" thickBot="1" x14ac:dyDescent="0.25">
      <c r="A105" s="77"/>
      <c r="B105" s="96"/>
      <c r="C105" s="96"/>
      <c r="D105" s="96"/>
      <c r="E105" s="311"/>
      <c r="F105" s="326"/>
      <c r="G105" s="326"/>
      <c r="H105" s="117"/>
      <c r="I105" s="81"/>
      <c r="J105" s="81"/>
      <c r="K105" s="81"/>
      <c r="L105" s="81"/>
      <c r="N105" s="81"/>
      <c r="O105" s="118"/>
    </row>
    <row r="106" spans="1:15" ht="17.25" thickBot="1" x14ac:dyDescent="0.25">
      <c r="A106" s="103"/>
      <c r="B106" s="98"/>
      <c r="C106" s="98"/>
      <c r="D106" s="98"/>
      <c r="E106" s="318"/>
      <c r="F106" s="326"/>
      <c r="G106" s="326"/>
      <c r="H106" s="117"/>
      <c r="I106" s="81"/>
      <c r="J106" s="81"/>
      <c r="K106" s="81"/>
      <c r="L106" s="81"/>
      <c r="N106" s="81"/>
      <c r="O106" s="118"/>
    </row>
    <row r="107" spans="1:15" ht="16.5" x14ac:dyDescent="0.2">
      <c r="A107" s="88"/>
      <c r="B107" s="95"/>
      <c r="C107" s="95"/>
      <c r="D107" s="95"/>
      <c r="E107" s="315"/>
      <c r="F107" s="326"/>
      <c r="G107" s="326"/>
      <c r="H107" s="117"/>
      <c r="I107" s="81"/>
      <c r="J107" s="81"/>
      <c r="K107" s="81"/>
      <c r="L107" s="81"/>
      <c r="N107" s="81"/>
      <c r="O107" s="118"/>
    </row>
    <row r="108" spans="1:15" ht="17.25" thickBot="1" x14ac:dyDescent="0.25">
      <c r="A108" s="103"/>
      <c r="B108" s="160"/>
      <c r="C108" s="160"/>
      <c r="D108" s="160"/>
      <c r="E108" s="321"/>
      <c r="F108" s="326"/>
      <c r="G108" s="326"/>
      <c r="H108" s="117"/>
      <c r="I108" s="81"/>
      <c r="J108" s="81"/>
      <c r="K108" s="81"/>
      <c r="L108" s="81"/>
      <c r="N108" s="81"/>
      <c r="O108" s="118"/>
    </row>
    <row r="109" spans="1:15" ht="16.5" x14ac:dyDescent="0.2">
      <c r="A109" s="88"/>
      <c r="B109" s="95"/>
      <c r="C109" s="95"/>
      <c r="D109" s="95"/>
      <c r="E109" s="315"/>
      <c r="F109" s="326"/>
      <c r="G109" s="326"/>
      <c r="H109" s="117"/>
      <c r="I109" s="81"/>
      <c r="J109" s="81"/>
      <c r="K109" s="81"/>
      <c r="L109" s="81"/>
      <c r="N109" s="81"/>
      <c r="O109" s="118"/>
    </row>
    <row r="110" spans="1:15" ht="17.25" thickBot="1" x14ac:dyDescent="0.25">
      <c r="A110" s="103"/>
      <c r="B110" s="96"/>
      <c r="C110" s="96"/>
      <c r="D110" s="96"/>
      <c r="E110" s="311"/>
      <c r="F110" s="326"/>
      <c r="G110" s="326"/>
      <c r="H110" s="117"/>
      <c r="I110" s="81"/>
      <c r="J110" s="81"/>
      <c r="K110" s="81"/>
      <c r="L110" s="81"/>
      <c r="N110" s="81"/>
      <c r="O110" s="118"/>
    </row>
    <row r="111" spans="1:15" ht="17.25" thickBot="1" x14ac:dyDescent="0.25">
      <c r="A111" s="103"/>
      <c r="B111" s="95"/>
      <c r="C111" s="95"/>
      <c r="D111" s="95"/>
      <c r="E111" s="315"/>
      <c r="F111" s="326"/>
      <c r="G111" s="326"/>
      <c r="H111" s="117"/>
      <c r="I111" s="81"/>
      <c r="J111" s="81"/>
      <c r="K111" s="81"/>
      <c r="L111" s="81"/>
      <c r="N111" s="81"/>
      <c r="O111" s="118"/>
    </row>
    <row r="112" spans="1:15" ht="16.5" x14ac:dyDescent="0.2">
      <c r="A112" s="88"/>
      <c r="B112" s="95"/>
      <c r="C112" s="95"/>
      <c r="D112" s="95"/>
      <c r="E112" s="315"/>
      <c r="F112" s="326"/>
      <c r="G112" s="326"/>
      <c r="H112" s="117"/>
      <c r="I112" s="81"/>
      <c r="J112" s="81"/>
      <c r="K112" s="81"/>
      <c r="L112" s="81"/>
      <c r="N112" s="81"/>
      <c r="O112" s="118"/>
    </row>
    <row r="113" spans="1:15" ht="17.25" thickBot="1" x14ac:dyDescent="0.25">
      <c r="A113" s="77"/>
      <c r="B113" s="96"/>
      <c r="C113" s="96"/>
      <c r="D113" s="96"/>
      <c r="E113" s="311"/>
      <c r="F113" s="326"/>
      <c r="G113" s="326"/>
      <c r="H113" s="117"/>
      <c r="I113" s="81"/>
      <c r="J113" s="81"/>
      <c r="K113" s="81"/>
      <c r="L113" s="81"/>
      <c r="N113" s="81"/>
      <c r="O113" s="118"/>
    </row>
    <row r="114" spans="1:15" ht="16.5" x14ac:dyDescent="0.2">
      <c r="A114" s="77"/>
      <c r="B114" s="95"/>
      <c r="C114" s="95"/>
      <c r="D114" s="95"/>
      <c r="E114" s="315"/>
      <c r="F114" s="326"/>
      <c r="G114" s="326"/>
      <c r="H114" s="117"/>
      <c r="I114" s="81"/>
      <c r="J114" s="81"/>
      <c r="K114" s="81"/>
      <c r="L114" s="81"/>
      <c r="N114" s="81"/>
      <c r="O114" s="118"/>
    </row>
    <row r="115" spans="1:15" ht="17.25" thickBot="1" x14ac:dyDescent="0.25">
      <c r="A115" s="77"/>
      <c r="B115" s="96"/>
      <c r="C115" s="96"/>
      <c r="D115" s="96"/>
      <c r="E115" s="311"/>
      <c r="F115" s="326"/>
      <c r="G115" s="326"/>
      <c r="H115" s="117"/>
      <c r="I115" s="81"/>
      <c r="J115" s="81"/>
      <c r="K115" s="81"/>
      <c r="L115" s="81"/>
      <c r="N115" s="81"/>
      <c r="O115" s="118"/>
    </row>
    <row r="116" spans="1:15" ht="17.25" thickBot="1" x14ac:dyDescent="0.25">
      <c r="A116" s="88"/>
      <c r="B116" s="95"/>
      <c r="C116" s="95"/>
      <c r="D116" s="95"/>
      <c r="E116" s="315"/>
      <c r="F116" s="326"/>
      <c r="G116" s="326"/>
      <c r="H116" s="117"/>
      <c r="I116" s="81"/>
      <c r="J116" s="81"/>
      <c r="K116" s="81"/>
      <c r="L116" s="81"/>
      <c r="N116" s="81"/>
      <c r="O116" s="118"/>
    </row>
    <row r="117" spans="1:15" ht="17.25" thickBot="1" x14ac:dyDescent="0.25">
      <c r="A117" s="103"/>
      <c r="B117" s="95"/>
      <c r="C117" s="95"/>
      <c r="D117" s="95"/>
      <c r="E117" s="315"/>
      <c r="F117" s="326"/>
      <c r="G117" s="326"/>
      <c r="H117" s="117"/>
      <c r="I117" s="81"/>
      <c r="J117" s="81"/>
      <c r="K117" s="81"/>
      <c r="L117" s="81"/>
      <c r="N117" s="81"/>
      <c r="O117" s="118"/>
    </row>
    <row r="118" spans="1:15" ht="17.25" thickBot="1" x14ac:dyDescent="0.25">
      <c r="A118" s="103"/>
      <c r="B118" s="95"/>
      <c r="C118" s="95"/>
      <c r="D118" s="95"/>
      <c r="E118" s="315"/>
      <c r="F118" s="326"/>
      <c r="G118" s="326"/>
      <c r="H118" s="117"/>
      <c r="I118" s="81"/>
      <c r="J118" s="81"/>
      <c r="K118" s="81"/>
      <c r="L118" s="81"/>
      <c r="N118" s="81"/>
      <c r="O118" s="118"/>
    </row>
    <row r="119" spans="1:15" ht="16.5" x14ac:dyDescent="0.2">
      <c r="A119" s="159"/>
      <c r="B119" s="95"/>
      <c r="C119" s="95"/>
      <c r="D119" s="95"/>
      <c r="E119" s="315"/>
      <c r="F119" s="326"/>
      <c r="G119" s="326"/>
      <c r="H119" s="117"/>
      <c r="I119" s="81"/>
      <c r="J119" s="81"/>
      <c r="K119" s="81"/>
      <c r="L119" s="81"/>
      <c r="N119" s="81"/>
      <c r="O119" s="118"/>
    </row>
    <row r="120" spans="1:15" ht="16.5" x14ac:dyDescent="0.2">
      <c r="A120" s="77"/>
      <c r="B120" s="96"/>
      <c r="C120" s="96"/>
      <c r="D120" s="96"/>
      <c r="E120" s="311"/>
      <c r="F120" s="326"/>
      <c r="G120" s="326"/>
      <c r="H120" s="117"/>
      <c r="I120" s="81"/>
      <c r="J120" s="81"/>
      <c r="K120" s="81"/>
      <c r="L120" s="81"/>
      <c r="N120" s="81"/>
      <c r="O120" s="118"/>
    </row>
    <row r="121" spans="1:15" ht="17.25" thickBot="1" x14ac:dyDescent="0.25">
      <c r="A121" s="77"/>
      <c r="B121" s="96"/>
      <c r="C121" s="96"/>
      <c r="D121" s="96"/>
      <c r="E121" s="311"/>
      <c r="F121" s="326"/>
      <c r="G121" s="326"/>
      <c r="H121" s="117"/>
      <c r="I121" s="81"/>
      <c r="J121" s="81"/>
      <c r="K121" s="81"/>
      <c r="L121" s="81"/>
      <c r="N121" s="81"/>
      <c r="O121" s="118"/>
    </row>
    <row r="122" spans="1:15" ht="17.25" thickBot="1" x14ac:dyDescent="0.25">
      <c r="A122" s="159"/>
      <c r="B122" s="95"/>
      <c r="C122" s="95"/>
      <c r="D122" s="95"/>
      <c r="E122" s="315"/>
      <c r="F122" s="326"/>
      <c r="G122" s="326"/>
      <c r="H122" s="117"/>
      <c r="I122" s="81"/>
      <c r="J122" s="81"/>
      <c r="K122" s="81"/>
      <c r="L122" s="81"/>
      <c r="N122" s="81"/>
      <c r="O122" s="118"/>
    </row>
    <row r="123" spans="1:15" ht="16.5" x14ac:dyDescent="0.2">
      <c r="A123" s="159"/>
      <c r="B123" s="95"/>
      <c r="C123" s="95"/>
      <c r="D123" s="95"/>
      <c r="E123" s="315"/>
      <c r="F123" s="326"/>
      <c r="G123" s="326"/>
      <c r="H123" s="117"/>
      <c r="I123" s="81"/>
      <c r="J123" s="81"/>
      <c r="K123" s="81"/>
      <c r="L123" s="81"/>
      <c r="N123" s="81"/>
      <c r="O123" s="118"/>
    </row>
    <row r="124" spans="1:15" ht="17.25" thickBot="1" x14ac:dyDescent="0.25">
      <c r="A124" s="77"/>
      <c r="B124" s="96"/>
      <c r="C124" s="96"/>
      <c r="D124" s="96"/>
      <c r="E124" s="311"/>
      <c r="F124" s="326"/>
      <c r="G124" s="326"/>
      <c r="H124" s="117"/>
      <c r="I124" s="81"/>
      <c r="J124" s="81"/>
      <c r="K124" s="81"/>
      <c r="L124" s="81"/>
      <c r="N124" s="81"/>
      <c r="O124" s="118"/>
    </row>
    <row r="125" spans="1:15" ht="17.25" thickBot="1" x14ac:dyDescent="0.25">
      <c r="A125" s="88"/>
      <c r="B125" s="96"/>
      <c r="C125" s="96"/>
      <c r="D125" s="96"/>
      <c r="E125" s="311"/>
      <c r="F125" s="326"/>
      <c r="G125" s="326"/>
      <c r="H125" s="117"/>
      <c r="I125" s="81"/>
      <c r="J125" s="81"/>
      <c r="K125" s="81"/>
      <c r="L125" s="81"/>
      <c r="N125" s="81"/>
      <c r="O125" s="118"/>
    </row>
    <row r="126" spans="1:15" ht="16.5" x14ac:dyDescent="0.2">
      <c r="A126" s="88"/>
      <c r="B126" s="95"/>
      <c r="C126" s="95"/>
      <c r="D126" s="95"/>
      <c r="E126" s="315"/>
      <c r="F126" s="326"/>
      <c r="G126" s="326"/>
      <c r="H126" s="117"/>
      <c r="I126" s="81"/>
      <c r="J126" s="81"/>
      <c r="K126" s="81"/>
      <c r="L126" s="81"/>
      <c r="N126" s="81"/>
      <c r="O126" s="118"/>
    </row>
    <row r="127" spans="1:15" ht="16.5" x14ac:dyDescent="0.2">
      <c r="A127" s="159"/>
      <c r="B127" s="96"/>
      <c r="C127" s="96"/>
      <c r="D127" s="96"/>
      <c r="E127" s="311"/>
      <c r="F127" s="326"/>
      <c r="G127" s="326"/>
      <c r="H127" s="117"/>
      <c r="I127" s="81"/>
      <c r="J127" s="81"/>
      <c r="K127" s="81"/>
      <c r="L127" s="81"/>
      <c r="N127" s="81"/>
      <c r="O127" s="118"/>
    </row>
    <row r="128" spans="1:15" ht="17.25" thickBot="1" x14ac:dyDescent="0.25">
      <c r="A128" s="159"/>
      <c r="B128" s="96"/>
      <c r="C128" s="96"/>
      <c r="D128" s="96"/>
      <c r="E128" s="311"/>
      <c r="F128" s="326"/>
      <c r="G128" s="326"/>
      <c r="H128" s="117"/>
      <c r="I128" s="81"/>
      <c r="J128" s="81"/>
      <c r="K128" s="81"/>
      <c r="L128" s="81"/>
      <c r="N128" s="81"/>
      <c r="O128" s="118"/>
    </row>
    <row r="129" spans="1:15" ht="17.25" thickBot="1" x14ac:dyDescent="0.25">
      <c r="A129" s="88"/>
      <c r="B129" s="95"/>
      <c r="C129" s="95"/>
      <c r="D129" s="95"/>
      <c r="E129" s="315"/>
      <c r="F129" s="326"/>
      <c r="G129" s="326"/>
      <c r="H129" s="117"/>
      <c r="I129" s="81"/>
      <c r="J129" s="81"/>
      <c r="K129" s="81"/>
      <c r="L129" s="81"/>
      <c r="N129" s="81"/>
      <c r="O129" s="118"/>
    </row>
    <row r="130" spans="1:15" ht="16.5" x14ac:dyDescent="0.2">
      <c r="A130" s="159"/>
      <c r="B130" s="95"/>
      <c r="C130" s="95"/>
      <c r="D130" s="95"/>
      <c r="E130" s="315"/>
      <c r="F130" s="326"/>
      <c r="G130" s="326"/>
      <c r="H130" s="117"/>
      <c r="I130" s="81"/>
      <c r="J130" s="81"/>
      <c r="K130" s="81"/>
      <c r="L130" s="81"/>
      <c r="N130" s="81"/>
      <c r="O130" s="118"/>
    </row>
    <row r="131" spans="1:15" ht="16.5" x14ac:dyDescent="0.2">
      <c r="A131" s="159"/>
      <c r="B131" s="96"/>
      <c r="C131" s="96"/>
      <c r="D131" s="96"/>
      <c r="E131" s="311"/>
      <c r="F131" s="326"/>
      <c r="G131" s="326"/>
      <c r="H131" s="117"/>
      <c r="I131" s="81"/>
      <c r="J131" s="81"/>
      <c r="K131" s="81"/>
      <c r="L131" s="81"/>
      <c r="N131" s="81"/>
      <c r="O131" s="118"/>
    </row>
    <row r="132" spans="1:15" ht="16.5" x14ac:dyDescent="0.2">
      <c r="A132" s="159"/>
      <c r="B132" s="96"/>
      <c r="C132" s="96"/>
      <c r="D132" s="96"/>
      <c r="E132" s="311"/>
      <c r="F132" s="326"/>
      <c r="G132" s="326"/>
      <c r="H132" s="117"/>
      <c r="I132" s="81"/>
      <c r="J132" s="81"/>
      <c r="K132" s="81"/>
      <c r="L132" s="81"/>
      <c r="N132" s="81"/>
      <c r="O132" s="118"/>
    </row>
    <row r="133" spans="1:15" ht="17.25" thickBot="1" x14ac:dyDescent="0.25">
      <c r="A133" s="159"/>
      <c r="B133" s="96"/>
      <c r="C133" s="96"/>
      <c r="D133" s="96"/>
      <c r="E133" s="311"/>
      <c r="F133" s="326"/>
      <c r="G133" s="326"/>
      <c r="H133" s="117"/>
      <c r="I133" s="81"/>
      <c r="J133" s="81"/>
      <c r="K133" s="81"/>
      <c r="L133" s="81"/>
      <c r="N133" s="81"/>
      <c r="O133" s="118"/>
    </row>
    <row r="134" spans="1:15" ht="16.5" x14ac:dyDescent="0.2">
      <c r="A134" s="159"/>
      <c r="B134" s="95"/>
      <c r="C134" s="95"/>
      <c r="D134" s="95"/>
      <c r="E134" s="315"/>
      <c r="F134" s="326"/>
      <c r="G134" s="326"/>
      <c r="H134" s="117"/>
      <c r="I134" s="81"/>
      <c r="J134" s="81"/>
      <c r="K134" s="81"/>
      <c r="L134" s="81"/>
      <c r="N134" s="81"/>
      <c r="O134" s="118"/>
    </row>
    <row r="135" spans="1:15" ht="16.5" x14ac:dyDescent="0.2">
      <c r="A135" s="77"/>
      <c r="B135" s="96"/>
      <c r="C135" s="96"/>
      <c r="D135" s="96"/>
      <c r="E135" s="311"/>
      <c r="F135" s="326"/>
      <c r="G135" s="326"/>
      <c r="H135" s="117"/>
      <c r="I135" s="81"/>
      <c r="J135" s="81"/>
      <c r="K135" s="81"/>
      <c r="L135" s="81"/>
      <c r="N135" s="81"/>
      <c r="O135" s="118"/>
    </row>
    <row r="136" spans="1:15" ht="17.25" thickBot="1" x14ac:dyDescent="0.25">
      <c r="A136" s="159"/>
      <c r="B136" s="96"/>
      <c r="C136" s="96"/>
      <c r="D136" s="96"/>
      <c r="E136" s="311"/>
      <c r="F136" s="326"/>
      <c r="G136" s="326"/>
      <c r="H136" s="117"/>
      <c r="I136" s="81"/>
      <c r="J136" s="81"/>
      <c r="K136" s="81"/>
      <c r="L136" s="81"/>
      <c r="N136" s="81"/>
      <c r="O136" s="118"/>
    </row>
    <row r="137" spans="1:15" ht="16.5" x14ac:dyDescent="0.2">
      <c r="A137" s="88"/>
      <c r="B137" s="95"/>
      <c r="C137" s="95"/>
      <c r="D137" s="95"/>
      <c r="E137" s="315"/>
      <c r="F137" s="326"/>
      <c r="G137" s="326"/>
      <c r="H137" s="117"/>
      <c r="I137" s="81"/>
      <c r="J137" s="81"/>
      <c r="K137" s="81"/>
      <c r="L137" s="81"/>
      <c r="N137" s="81"/>
      <c r="O137" s="118"/>
    </row>
    <row r="138" spans="1:15" ht="16.5" x14ac:dyDescent="0.2">
      <c r="A138" s="159"/>
      <c r="B138" s="96"/>
      <c r="C138" s="96"/>
      <c r="D138" s="96"/>
      <c r="E138" s="311"/>
      <c r="F138" s="326"/>
      <c r="G138" s="326"/>
      <c r="H138" s="117"/>
      <c r="I138" s="81"/>
      <c r="J138" s="81"/>
      <c r="K138" s="81"/>
      <c r="L138" s="81"/>
      <c r="N138" s="81"/>
      <c r="O138" s="118"/>
    </row>
    <row r="139" spans="1:15" ht="17.25" thickBot="1" x14ac:dyDescent="0.25">
      <c r="A139" s="159"/>
      <c r="B139" s="96"/>
      <c r="C139" s="96"/>
      <c r="D139" s="96"/>
      <c r="E139" s="311"/>
      <c r="F139" s="326"/>
      <c r="G139" s="326"/>
      <c r="H139" s="117"/>
      <c r="I139" s="81"/>
      <c r="J139" s="81"/>
      <c r="K139" s="81"/>
      <c r="L139" s="81"/>
      <c r="N139" s="81"/>
      <c r="O139" s="118"/>
    </row>
    <row r="140" spans="1:15" ht="16.5" x14ac:dyDescent="0.2">
      <c r="A140" s="159"/>
      <c r="B140" s="95"/>
      <c r="C140" s="95"/>
      <c r="D140" s="95"/>
      <c r="E140" s="315"/>
      <c r="F140" s="326"/>
      <c r="G140" s="326"/>
      <c r="H140" s="117"/>
      <c r="I140" s="81"/>
      <c r="J140" s="81"/>
      <c r="K140" s="81"/>
      <c r="L140" s="81"/>
      <c r="N140" s="81"/>
      <c r="O140" s="118"/>
    </row>
    <row r="141" spans="1:15" ht="16.5" x14ac:dyDescent="0.2">
      <c r="A141" s="159"/>
      <c r="B141" s="96"/>
      <c r="C141" s="96"/>
      <c r="D141" s="96"/>
      <c r="E141" s="311"/>
      <c r="F141" s="326"/>
      <c r="G141" s="326"/>
      <c r="H141" s="117"/>
      <c r="I141" s="81"/>
      <c r="J141" s="81"/>
      <c r="K141" s="81"/>
      <c r="L141" s="81"/>
      <c r="N141" s="81"/>
      <c r="O141" s="118"/>
    </row>
    <row r="142" spans="1:15" ht="17.25" thickBot="1" x14ac:dyDescent="0.25">
      <c r="A142" s="77"/>
      <c r="B142" s="96"/>
      <c r="C142" s="96"/>
      <c r="D142" s="96"/>
      <c r="E142" s="311"/>
      <c r="F142" s="326"/>
      <c r="G142" s="326"/>
      <c r="H142" s="117"/>
      <c r="I142" s="81"/>
      <c r="J142" s="81"/>
      <c r="K142" s="81"/>
      <c r="L142" s="81"/>
      <c r="N142" s="81"/>
      <c r="O142" s="118"/>
    </row>
    <row r="143" spans="1:15" ht="17.25" thickBot="1" x14ac:dyDescent="0.25">
      <c r="A143" s="146"/>
      <c r="B143" s="95"/>
      <c r="C143" s="95"/>
      <c r="D143" s="95"/>
      <c r="E143" s="315"/>
      <c r="F143" s="326"/>
      <c r="G143" s="326"/>
      <c r="H143" s="117"/>
      <c r="I143" s="81"/>
      <c r="J143" s="81"/>
      <c r="K143" s="81"/>
      <c r="L143" s="81"/>
      <c r="N143" s="81"/>
      <c r="O143" s="118"/>
    </row>
    <row r="144" spans="1:15" ht="17.25" thickBot="1" x14ac:dyDescent="0.25">
      <c r="A144" s="146"/>
      <c r="B144" s="95"/>
      <c r="C144" s="95"/>
      <c r="D144" s="95"/>
      <c r="E144" s="315"/>
      <c r="F144" s="326"/>
      <c r="G144" s="326"/>
      <c r="H144" s="117"/>
      <c r="I144" s="81"/>
      <c r="J144" s="81"/>
      <c r="K144" s="81"/>
      <c r="L144" s="81"/>
      <c r="N144" s="81"/>
      <c r="O144" s="118"/>
    </row>
    <row r="145" spans="1:15" ht="17.25" thickBot="1" x14ac:dyDescent="0.25">
      <c r="A145" s="146"/>
      <c r="B145" s="95"/>
      <c r="C145" s="95"/>
      <c r="D145" s="95"/>
      <c r="E145" s="315"/>
      <c r="F145" s="326"/>
      <c r="G145" s="326"/>
      <c r="H145" s="117"/>
      <c r="I145" s="81"/>
      <c r="J145" s="81"/>
      <c r="K145" s="81"/>
      <c r="L145" s="81"/>
      <c r="N145" s="81"/>
      <c r="O145" s="118"/>
    </row>
    <row r="146" spans="1:15" ht="17.25" thickBot="1" x14ac:dyDescent="0.25">
      <c r="A146" s="88"/>
      <c r="B146" s="96"/>
      <c r="C146" s="96"/>
      <c r="D146" s="96"/>
      <c r="E146" s="311"/>
      <c r="F146" s="326"/>
      <c r="G146" s="326"/>
      <c r="H146" s="117"/>
      <c r="I146" s="81"/>
      <c r="J146" s="81"/>
      <c r="K146" s="81"/>
      <c r="L146" s="81"/>
      <c r="N146" s="81"/>
      <c r="O146" s="118"/>
    </row>
    <row r="147" spans="1:15" ht="16.5" x14ac:dyDescent="0.2">
      <c r="A147" s="146"/>
      <c r="B147" s="95"/>
      <c r="C147" s="95"/>
      <c r="D147" s="95"/>
      <c r="E147" s="315"/>
      <c r="F147" s="326"/>
      <c r="G147" s="326"/>
      <c r="H147" s="117"/>
      <c r="I147" s="81"/>
      <c r="J147" s="81"/>
      <c r="K147" s="81"/>
      <c r="L147" s="81"/>
      <c r="N147" s="81"/>
      <c r="O147" s="118"/>
    </row>
    <row r="148" spans="1:15" ht="17.25" thickBot="1" x14ac:dyDescent="0.25">
      <c r="A148" s="146"/>
      <c r="B148" s="163"/>
      <c r="C148" s="163"/>
      <c r="D148" s="163"/>
      <c r="E148" s="322"/>
      <c r="F148" s="326"/>
      <c r="G148" s="326"/>
      <c r="H148" s="117"/>
      <c r="I148" s="81"/>
      <c r="J148" s="81"/>
      <c r="K148" s="81"/>
      <c r="L148" s="81"/>
      <c r="N148" s="81"/>
      <c r="O148" s="118"/>
    </row>
    <row r="149" spans="1:15" s="167" customFormat="1" ht="17.25" thickBot="1" x14ac:dyDescent="0.25">
      <c r="A149" s="164"/>
      <c r="B149" s="165"/>
      <c r="C149" s="165"/>
      <c r="D149" s="165"/>
      <c r="E149" s="323"/>
      <c r="F149" s="327"/>
      <c r="G149" s="327"/>
      <c r="H149" s="166"/>
      <c r="I149" s="161"/>
      <c r="J149" s="161"/>
      <c r="K149" s="161"/>
      <c r="L149" s="161"/>
      <c r="N149" s="161"/>
      <c r="O149" s="128"/>
    </row>
    <row r="150" spans="1:15" ht="16.5" x14ac:dyDescent="0.2">
      <c r="A150" s="88"/>
      <c r="B150" s="95"/>
      <c r="C150" s="95"/>
      <c r="D150" s="95"/>
      <c r="E150" s="315"/>
      <c r="F150" s="326"/>
      <c r="G150" s="326"/>
      <c r="H150" s="117"/>
      <c r="I150" s="81"/>
      <c r="J150" s="81"/>
      <c r="K150" s="81"/>
      <c r="L150" s="81"/>
      <c r="N150" s="81"/>
      <c r="O150" s="118"/>
    </row>
    <row r="151" spans="1:15" ht="16.5" x14ac:dyDescent="0.2">
      <c r="A151" s="146"/>
      <c r="B151" s="96"/>
      <c r="C151" s="96"/>
      <c r="D151" s="96"/>
      <c r="E151" s="311"/>
      <c r="F151" s="326"/>
      <c r="G151" s="326"/>
      <c r="H151" s="117"/>
      <c r="I151" s="81"/>
      <c r="J151" s="81"/>
      <c r="K151" s="81"/>
      <c r="L151" s="81"/>
      <c r="N151" s="81"/>
      <c r="O151" s="118"/>
    </row>
    <row r="152" spans="1:15" ht="17.25" thickBot="1" x14ac:dyDescent="0.25">
      <c r="A152" s="146"/>
      <c r="B152" s="96"/>
      <c r="C152" s="96"/>
      <c r="D152" s="96"/>
      <c r="E152" s="311"/>
      <c r="F152" s="326"/>
      <c r="G152" s="326"/>
      <c r="H152" s="117"/>
      <c r="I152" s="81"/>
      <c r="J152" s="81"/>
      <c r="K152" s="81"/>
      <c r="L152" s="81"/>
      <c r="N152" s="81"/>
      <c r="O152" s="118"/>
    </row>
    <row r="153" spans="1:15" ht="17.25" thickBot="1" x14ac:dyDescent="0.25">
      <c r="A153" s="88"/>
      <c r="B153" s="96"/>
      <c r="C153" s="96"/>
      <c r="D153" s="96"/>
      <c r="E153" s="311"/>
      <c r="F153" s="326"/>
      <c r="G153" s="326"/>
      <c r="H153" s="117"/>
      <c r="I153" s="81"/>
      <c r="J153" s="81"/>
      <c r="K153" s="81"/>
      <c r="L153" s="81"/>
      <c r="N153" s="81"/>
      <c r="O153" s="118"/>
    </row>
    <row r="154" spans="1:15" ht="17.25" thickBot="1" x14ac:dyDescent="0.25">
      <c r="A154" s="146"/>
      <c r="B154" s="95"/>
      <c r="C154" s="95"/>
      <c r="D154" s="95"/>
      <c r="E154" s="315"/>
      <c r="F154" s="326"/>
      <c r="G154" s="326"/>
      <c r="H154" s="117"/>
      <c r="I154" s="81"/>
      <c r="J154" s="81"/>
      <c r="K154" s="81"/>
      <c r="L154" s="81"/>
      <c r="N154" s="81"/>
      <c r="O154" s="118"/>
    </row>
    <row r="155" spans="1:15" ht="17.25" thickBot="1" x14ac:dyDescent="0.25">
      <c r="A155" s="146"/>
      <c r="B155" s="95"/>
      <c r="C155" s="95"/>
      <c r="D155" s="95"/>
      <c r="E155" s="315"/>
      <c r="F155" s="326"/>
      <c r="G155" s="326"/>
      <c r="H155" s="117"/>
      <c r="I155" s="81"/>
      <c r="J155" s="81"/>
      <c r="K155" s="81"/>
      <c r="L155" s="81"/>
      <c r="N155" s="81"/>
      <c r="O155" s="118"/>
    </row>
    <row r="156" spans="1:15" ht="17.25" thickBot="1" x14ac:dyDescent="0.25">
      <c r="A156" s="88"/>
      <c r="B156" s="95"/>
      <c r="C156" s="95"/>
      <c r="D156" s="95"/>
      <c r="E156" s="315"/>
      <c r="F156" s="326"/>
      <c r="G156" s="326"/>
      <c r="H156" s="117"/>
      <c r="I156" s="81"/>
      <c r="J156" s="81"/>
      <c r="K156" s="81"/>
      <c r="L156" s="81"/>
      <c r="N156" s="81"/>
      <c r="O156" s="118"/>
    </row>
    <row r="157" spans="1:15" ht="17.25" thickBot="1" x14ac:dyDescent="0.25">
      <c r="A157" s="88"/>
      <c r="B157" s="96"/>
      <c r="C157" s="96"/>
      <c r="D157" s="96"/>
      <c r="E157" s="311"/>
      <c r="F157" s="326"/>
      <c r="G157" s="326"/>
      <c r="H157" s="117"/>
      <c r="I157" s="81"/>
      <c r="J157" s="81"/>
      <c r="K157" s="81"/>
      <c r="L157" s="81"/>
      <c r="N157" s="81"/>
      <c r="O157" s="118"/>
    </row>
    <row r="158" spans="1:15" ht="17.25" thickBot="1" x14ac:dyDescent="0.25">
      <c r="A158" s="88"/>
      <c r="B158" s="96"/>
      <c r="C158" s="96"/>
      <c r="D158" s="96"/>
      <c r="E158" s="311"/>
      <c r="F158" s="326"/>
      <c r="G158" s="326"/>
      <c r="H158" s="117"/>
      <c r="I158" s="81"/>
      <c r="J158" s="81"/>
      <c r="K158" s="81"/>
      <c r="L158" s="81"/>
      <c r="N158" s="81"/>
      <c r="O158" s="118"/>
    </row>
    <row r="159" spans="1:15" ht="17.25" thickBot="1" x14ac:dyDescent="0.25">
      <c r="A159" s="88"/>
      <c r="B159" s="95"/>
      <c r="C159" s="95"/>
      <c r="D159" s="95"/>
      <c r="E159" s="315"/>
      <c r="F159" s="326"/>
      <c r="G159" s="326"/>
      <c r="H159" s="117"/>
      <c r="I159" s="81"/>
      <c r="J159" s="81"/>
      <c r="K159" s="81"/>
      <c r="L159" s="81"/>
      <c r="N159" s="81"/>
      <c r="O159" s="118"/>
    </row>
    <row r="160" spans="1:15" ht="16.5" x14ac:dyDescent="0.2">
      <c r="A160" s="146"/>
      <c r="B160" s="95"/>
      <c r="C160" s="95"/>
      <c r="D160" s="95"/>
      <c r="E160" s="315"/>
      <c r="F160" s="326"/>
      <c r="G160" s="326"/>
      <c r="H160" s="117"/>
      <c r="I160" s="81"/>
      <c r="J160" s="81"/>
      <c r="K160" s="81"/>
      <c r="L160" s="81"/>
      <c r="N160" s="81"/>
      <c r="O160" s="118"/>
    </row>
    <row r="161" spans="1:15" ht="17.25" thickBot="1" x14ac:dyDescent="0.25">
      <c r="A161" s="146"/>
      <c r="B161" s="96"/>
      <c r="C161" s="96"/>
      <c r="D161" s="96"/>
      <c r="E161" s="311"/>
      <c r="F161" s="326"/>
      <c r="G161" s="326"/>
      <c r="H161" s="117"/>
      <c r="I161" s="81"/>
      <c r="J161" s="81"/>
      <c r="K161" s="81"/>
      <c r="L161" s="81"/>
      <c r="N161" s="81"/>
      <c r="O161" s="118"/>
    </row>
    <row r="162" spans="1:15" ht="17.25" thickBot="1" x14ac:dyDescent="0.25">
      <c r="A162" s="88"/>
      <c r="B162" s="96"/>
      <c r="C162" s="96"/>
      <c r="D162" s="96"/>
      <c r="E162" s="311"/>
      <c r="F162" s="326"/>
      <c r="G162" s="326"/>
      <c r="H162" s="117"/>
      <c r="I162" s="81"/>
      <c r="J162" s="81"/>
      <c r="K162" s="81"/>
      <c r="L162" s="81"/>
      <c r="N162" s="81"/>
      <c r="O162" s="118"/>
    </row>
    <row r="163" spans="1:15" ht="17.25" thickBot="1" x14ac:dyDescent="0.25">
      <c r="A163" s="146"/>
      <c r="B163" s="95"/>
      <c r="C163" s="95"/>
      <c r="D163" s="95"/>
      <c r="E163" s="315"/>
      <c r="F163" s="326"/>
      <c r="G163" s="326"/>
      <c r="H163" s="117"/>
      <c r="I163" s="81"/>
      <c r="J163" s="81"/>
      <c r="K163" s="81"/>
      <c r="L163" s="81"/>
      <c r="N163" s="81"/>
      <c r="O163" s="118"/>
    </row>
    <row r="164" spans="1:15" ht="17.25" thickBot="1" x14ac:dyDescent="0.25">
      <c r="A164" s="146"/>
      <c r="B164" s="95"/>
      <c r="C164" s="95"/>
      <c r="D164" s="95"/>
      <c r="E164" s="315"/>
      <c r="F164" s="326"/>
      <c r="G164" s="326"/>
      <c r="H164" s="117"/>
      <c r="I164" s="81"/>
      <c r="J164" s="81"/>
      <c r="K164" s="81"/>
      <c r="L164" s="81"/>
      <c r="N164" s="81"/>
      <c r="O164" s="118"/>
    </row>
    <row r="165" spans="1:15" ht="17.25" thickBot="1" x14ac:dyDescent="0.25">
      <c r="A165" s="146"/>
      <c r="B165" s="95"/>
      <c r="C165" s="95"/>
      <c r="D165" s="95"/>
      <c r="E165" s="315"/>
      <c r="F165" s="326"/>
      <c r="G165" s="326"/>
      <c r="H165" s="117"/>
      <c r="I165" s="81"/>
      <c r="J165" s="81"/>
      <c r="K165" s="81"/>
      <c r="L165" s="81"/>
      <c r="N165" s="81"/>
      <c r="O165" s="118"/>
    </row>
    <row r="166" spans="1:15" ht="17.25" thickBot="1" x14ac:dyDescent="0.25">
      <c r="A166" s="88"/>
      <c r="B166" s="96"/>
      <c r="C166" s="96"/>
      <c r="D166" s="96"/>
      <c r="E166" s="311"/>
      <c r="F166" s="326"/>
      <c r="G166" s="326"/>
      <c r="H166" s="117"/>
      <c r="I166" s="81"/>
      <c r="J166" s="81"/>
      <c r="K166" s="81"/>
      <c r="L166" s="81"/>
      <c r="N166" s="81"/>
      <c r="O166" s="118"/>
    </row>
    <row r="167" spans="1:15" ht="17.25" thickBot="1" x14ac:dyDescent="0.25">
      <c r="A167" s="88"/>
      <c r="B167" s="96"/>
      <c r="C167" s="96"/>
      <c r="D167" s="96"/>
      <c r="E167" s="311"/>
      <c r="F167" s="326"/>
      <c r="G167" s="326"/>
      <c r="H167" s="117"/>
      <c r="I167" s="81"/>
      <c r="J167" s="81"/>
      <c r="K167" s="81"/>
      <c r="L167" s="81"/>
      <c r="N167" s="81"/>
      <c r="O167" s="118"/>
    </row>
    <row r="168" spans="1:15" ht="17.25" thickBot="1" x14ac:dyDescent="0.25">
      <c r="A168" s="88"/>
      <c r="B168" s="95"/>
      <c r="C168" s="95"/>
      <c r="D168" s="95"/>
      <c r="E168" s="315"/>
      <c r="F168" s="326"/>
      <c r="G168" s="326"/>
      <c r="H168" s="117"/>
      <c r="I168" s="81"/>
      <c r="J168" s="81"/>
      <c r="K168" s="81"/>
      <c r="L168" s="81"/>
      <c r="N168" s="81"/>
      <c r="O168" s="118"/>
    </row>
    <row r="169" spans="1:15" ht="17.25" thickBot="1" x14ac:dyDescent="0.25">
      <c r="A169" s="88"/>
      <c r="B169" s="95"/>
      <c r="C169" s="95"/>
      <c r="D169" s="95"/>
      <c r="E169" s="315"/>
      <c r="F169" s="326"/>
      <c r="G169" s="326"/>
      <c r="H169" s="117"/>
      <c r="I169" s="81"/>
      <c r="J169" s="81"/>
      <c r="K169" s="81"/>
      <c r="L169" s="81"/>
      <c r="N169" s="81"/>
      <c r="O169" s="118"/>
    </row>
    <row r="170" spans="1:15" ht="17.25" thickBot="1" x14ac:dyDescent="0.25">
      <c r="A170" s="88"/>
      <c r="B170" s="95"/>
      <c r="C170" s="95"/>
      <c r="D170" s="95"/>
      <c r="E170" s="315"/>
      <c r="F170" s="326"/>
      <c r="G170" s="326"/>
      <c r="H170" s="117"/>
      <c r="I170" s="81"/>
      <c r="J170" s="81"/>
      <c r="K170" s="81"/>
      <c r="L170" s="81"/>
      <c r="N170" s="81"/>
      <c r="O170" s="118"/>
    </row>
    <row r="171" spans="1:15" ht="16.5" x14ac:dyDescent="0.2">
      <c r="A171" s="88"/>
      <c r="B171" s="95"/>
      <c r="C171" s="95"/>
      <c r="D171" s="95"/>
      <c r="E171" s="315"/>
      <c r="F171" s="326"/>
      <c r="G171" s="326"/>
      <c r="H171" s="117"/>
      <c r="I171" s="81"/>
      <c r="J171" s="81"/>
      <c r="K171" s="81"/>
      <c r="L171" s="81"/>
      <c r="N171" s="81"/>
      <c r="O171" s="118"/>
    </row>
    <row r="172" spans="1:15" ht="16.5" x14ac:dyDescent="0.2">
      <c r="A172" s="146"/>
      <c r="B172" s="96"/>
      <c r="C172" s="96"/>
      <c r="D172" s="96"/>
      <c r="E172" s="311"/>
      <c r="F172" s="326"/>
      <c r="G172" s="326"/>
      <c r="H172" s="117"/>
      <c r="I172" s="81"/>
      <c r="J172" s="81"/>
      <c r="K172" s="81"/>
      <c r="L172" s="81"/>
      <c r="N172" s="81"/>
      <c r="O172" s="118"/>
    </row>
    <row r="173" spans="1:15" ht="17.25" thickBot="1" x14ac:dyDescent="0.25">
      <c r="A173" s="146"/>
      <c r="B173" s="96"/>
      <c r="C173" s="96"/>
      <c r="D173" s="96"/>
      <c r="E173" s="311"/>
      <c r="F173" s="326"/>
      <c r="G173" s="326"/>
      <c r="H173" s="117"/>
      <c r="I173" s="81"/>
      <c r="J173" s="81"/>
      <c r="K173" s="81"/>
      <c r="L173" s="81"/>
      <c r="N173" s="81"/>
      <c r="O173" s="118"/>
    </row>
    <row r="174" spans="1:15" ht="17.25" thickBot="1" x14ac:dyDescent="0.25">
      <c r="A174" s="146"/>
      <c r="B174" s="98"/>
      <c r="C174" s="98"/>
      <c r="D174" s="98"/>
      <c r="E174" s="318"/>
      <c r="F174" s="326"/>
      <c r="G174" s="326"/>
      <c r="H174" s="117"/>
      <c r="I174" s="81"/>
      <c r="J174" s="81"/>
      <c r="K174" s="81"/>
      <c r="L174" s="81"/>
      <c r="N174" s="81"/>
      <c r="O174" s="118"/>
    </row>
    <row r="175" spans="1:15" ht="17.25" thickBot="1" x14ac:dyDescent="0.25">
      <c r="A175" s="146"/>
      <c r="B175" s="95"/>
      <c r="C175" s="95"/>
      <c r="D175" s="95"/>
      <c r="E175" s="315"/>
      <c r="F175" s="326"/>
      <c r="G175" s="326"/>
      <c r="H175" s="117"/>
      <c r="I175" s="81"/>
      <c r="J175" s="81"/>
      <c r="K175" s="81"/>
      <c r="L175" s="81"/>
      <c r="N175" s="81"/>
      <c r="O175" s="118"/>
    </row>
    <row r="176" spans="1:15" ht="16.5" x14ac:dyDescent="0.2">
      <c r="A176" s="88"/>
      <c r="B176" s="100"/>
      <c r="C176" s="100"/>
      <c r="D176" s="100"/>
      <c r="E176" s="313"/>
      <c r="F176" s="326"/>
      <c r="G176" s="326"/>
      <c r="H176" s="117"/>
      <c r="I176" s="81"/>
      <c r="J176" s="81"/>
      <c r="K176" s="81"/>
      <c r="L176" s="81"/>
      <c r="N176" s="81"/>
      <c r="O176" s="118"/>
    </row>
    <row r="177" spans="1:15" ht="16.5" x14ac:dyDescent="0.2">
      <c r="A177" s="146"/>
      <c r="B177" s="96"/>
      <c r="C177" s="96"/>
      <c r="D177" s="96"/>
      <c r="E177" s="311"/>
      <c r="F177" s="326"/>
      <c r="G177" s="326"/>
      <c r="H177" s="117"/>
      <c r="I177" s="81"/>
      <c r="J177" s="81"/>
      <c r="K177" s="81"/>
      <c r="L177" s="81"/>
      <c r="N177" s="81"/>
      <c r="O177" s="118"/>
    </row>
    <row r="178" spans="1:15" ht="17.25" thickBot="1" x14ac:dyDescent="0.25">
      <c r="A178" s="146"/>
      <c r="B178" s="96"/>
      <c r="C178" s="96"/>
      <c r="D178" s="96"/>
      <c r="E178" s="311"/>
      <c r="F178" s="326"/>
      <c r="G178" s="326"/>
      <c r="H178" s="117"/>
      <c r="I178" s="81"/>
      <c r="J178" s="81"/>
      <c r="K178" s="81"/>
      <c r="L178" s="81"/>
      <c r="N178" s="81"/>
      <c r="O178" s="118"/>
    </row>
    <row r="179" spans="1:15" ht="17.25" thickBot="1" x14ac:dyDescent="0.25">
      <c r="A179" s="146"/>
      <c r="B179" s="95"/>
      <c r="C179" s="95"/>
      <c r="D179" s="95"/>
      <c r="E179" s="315"/>
      <c r="F179" s="326"/>
      <c r="G179" s="326"/>
      <c r="H179" s="117"/>
      <c r="I179" s="81"/>
      <c r="J179" s="81"/>
      <c r="K179" s="81"/>
      <c r="L179" s="81"/>
      <c r="N179" s="81"/>
      <c r="O179" s="118"/>
    </row>
    <row r="180" spans="1:15" ht="17.25" thickBot="1" x14ac:dyDescent="0.25">
      <c r="A180" s="146"/>
      <c r="B180" s="95"/>
      <c r="C180" s="95"/>
      <c r="D180" s="95"/>
      <c r="E180" s="315"/>
      <c r="F180" s="326"/>
      <c r="G180" s="326"/>
      <c r="H180" s="117"/>
      <c r="I180" s="81"/>
      <c r="J180" s="81"/>
      <c r="K180" s="81"/>
      <c r="L180" s="81"/>
      <c r="N180" s="81"/>
      <c r="O180" s="118"/>
    </row>
    <row r="181" spans="1:15" ht="17.25" thickBot="1" x14ac:dyDescent="0.25">
      <c r="A181" s="88"/>
      <c r="B181" s="95"/>
      <c r="C181" s="95"/>
      <c r="D181" s="95"/>
      <c r="E181" s="315"/>
      <c r="F181" s="326"/>
      <c r="G181" s="326"/>
      <c r="H181" s="117"/>
      <c r="I181" s="81"/>
      <c r="J181" s="81"/>
      <c r="K181" s="81"/>
      <c r="L181" s="81"/>
      <c r="N181" s="81"/>
      <c r="O181" s="118"/>
    </row>
    <row r="182" spans="1:15" ht="16.5" x14ac:dyDescent="0.2">
      <c r="A182" s="88"/>
      <c r="B182" s="95"/>
      <c r="C182" s="95"/>
      <c r="D182" s="95"/>
      <c r="E182" s="315"/>
      <c r="F182" s="326"/>
      <c r="G182" s="326"/>
      <c r="H182" s="117"/>
      <c r="I182" s="81"/>
      <c r="J182" s="81"/>
      <c r="K182" s="81"/>
      <c r="L182" s="81"/>
      <c r="N182" s="81"/>
      <c r="O182" s="118"/>
    </row>
    <row r="183" spans="1:15" ht="16.5" x14ac:dyDescent="0.2">
      <c r="A183" s="146"/>
      <c r="B183" s="96"/>
      <c r="C183" s="96"/>
      <c r="D183" s="96"/>
      <c r="E183" s="311"/>
      <c r="F183" s="326"/>
      <c r="G183" s="326"/>
      <c r="H183" s="117"/>
      <c r="I183" s="81"/>
      <c r="J183" s="81"/>
      <c r="K183" s="81"/>
      <c r="L183" s="81"/>
      <c r="N183" s="81"/>
      <c r="O183" s="118"/>
    </row>
    <row r="184" spans="1:15" ht="17.25" thickBot="1" x14ac:dyDescent="0.25">
      <c r="A184" s="146"/>
      <c r="B184" s="96"/>
      <c r="C184" s="96"/>
      <c r="D184" s="96"/>
      <c r="E184" s="311"/>
      <c r="F184" s="326"/>
      <c r="G184" s="326"/>
      <c r="H184" s="117"/>
      <c r="I184" s="81"/>
      <c r="J184" s="81"/>
      <c r="K184" s="81"/>
      <c r="L184" s="81"/>
      <c r="N184" s="81"/>
      <c r="O184" s="118"/>
    </row>
    <row r="185" spans="1:15" ht="17.25" thickBot="1" x14ac:dyDescent="0.25">
      <c r="A185" s="146"/>
      <c r="B185" s="95"/>
      <c r="C185" s="95"/>
      <c r="D185" s="95"/>
      <c r="E185" s="315"/>
      <c r="F185" s="326"/>
      <c r="G185" s="326"/>
      <c r="H185" s="117"/>
      <c r="I185" s="81"/>
      <c r="J185" s="81"/>
      <c r="K185" s="81"/>
      <c r="L185" s="81"/>
      <c r="N185" s="81"/>
      <c r="O185" s="118"/>
    </row>
    <row r="186" spans="1:15" ht="17.25" thickBot="1" x14ac:dyDescent="0.25">
      <c r="A186" s="146"/>
      <c r="B186" s="95"/>
      <c r="C186" s="95"/>
      <c r="D186" s="95"/>
      <c r="E186" s="315"/>
      <c r="F186" s="326"/>
      <c r="G186" s="326"/>
      <c r="H186" s="117"/>
      <c r="I186" s="81"/>
      <c r="J186" s="81"/>
      <c r="K186" s="81"/>
      <c r="L186" s="81"/>
      <c r="N186" s="81"/>
      <c r="O186" s="118"/>
    </row>
    <row r="187" spans="1:15" ht="17.25" thickBot="1" x14ac:dyDescent="0.25">
      <c r="A187" s="146"/>
      <c r="B187" s="95"/>
      <c r="C187" s="95"/>
      <c r="D187" s="95"/>
      <c r="E187" s="315"/>
      <c r="F187" s="326"/>
      <c r="G187" s="326"/>
      <c r="H187" s="117"/>
      <c r="I187" s="81"/>
      <c r="J187" s="81"/>
      <c r="K187" s="81"/>
      <c r="L187" s="81"/>
      <c r="N187" s="81"/>
      <c r="O187" s="118"/>
    </row>
    <row r="188" spans="1:15" ht="16.5" x14ac:dyDescent="0.2">
      <c r="A188" s="146"/>
      <c r="B188" s="95"/>
      <c r="C188" s="95"/>
      <c r="D188" s="95"/>
      <c r="E188" s="315"/>
      <c r="F188" s="326"/>
      <c r="G188" s="326"/>
      <c r="H188" s="117"/>
      <c r="I188" s="81"/>
      <c r="J188" s="81"/>
      <c r="K188" s="81"/>
      <c r="L188" s="81"/>
      <c r="N188" s="81"/>
      <c r="O188" s="118"/>
    </row>
    <row r="189" spans="1:15" ht="17.25" thickBot="1" x14ac:dyDescent="0.25">
      <c r="A189" s="146"/>
      <c r="B189" s="163"/>
      <c r="C189" s="163"/>
      <c r="D189" s="163"/>
      <c r="E189" s="322"/>
      <c r="F189" s="326"/>
      <c r="G189" s="326"/>
      <c r="H189" s="117"/>
      <c r="I189" s="81"/>
      <c r="J189" s="81"/>
      <c r="K189" s="81"/>
      <c r="L189" s="81"/>
      <c r="N189" s="81"/>
      <c r="O189" s="118"/>
    </row>
    <row r="190" spans="1:15" ht="17.25" thickBot="1" x14ac:dyDescent="0.25">
      <c r="A190" s="146"/>
      <c r="B190" s="95"/>
      <c r="C190" s="95"/>
      <c r="D190" s="95"/>
      <c r="E190" s="315"/>
      <c r="F190" s="326"/>
      <c r="G190" s="326"/>
      <c r="H190" s="117"/>
      <c r="I190" s="81"/>
      <c r="J190" s="81"/>
      <c r="K190" s="81"/>
      <c r="L190" s="81"/>
      <c r="N190" s="81"/>
      <c r="O190" s="118"/>
    </row>
    <row r="191" spans="1:15" ht="16.5" x14ac:dyDescent="0.2">
      <c r="A191" s="146"/>
      <c r="B191" s="95"/>
      <c r="C191" s="163"/>
      <c r="D191" s="95"/>
      <c r="E191" s="315"/>
      <c r="F191" s="326"/>
      <c r="G191" s="326"/>
      <c r="H191" s="117"/>
      <c r="I191" s="81"/>
      <c r="J191" s="81"/>
      <c r="K191" s="81"/>
      <c r="L191" s="81"/>
      <c r="N191" s="81"/>
      <c r="O191" s="118"/>
    </row>
    <row r="192" spans="1:15" ht="16.5" x14ac:dyDescent="0.2">
      <c r="A192" s="146"/>
      <c r="B192" s="96"/>
      <c r="C192" s="96"/>
      <c r="D192" s="96"/>
      <c r="E192" s="311"/>
      <c r="F192" s="326"/>
      <c r="G192" s="326"/>
      <c r="H192" s="117"/>
      <c r="I192" s="81"/>
      <c r="J192" s="81"/>
      <c r="K192" s="81"/>
      <c r="L192" s="81"/>
      <c r="N192" s="81"/>
      <c r="O192" s="118"/>
    </row>
    <row r="193" spans="1:15" ht="17.25" thickBot="1" x14ac:dyDescent="0.25">
      <c r="A193" s="146"/>
      <c r="B193" s="96"/>
      <c r="C193" s="96"/>
      <c r="D193" s="96"/>
      <c r="E193" s="311"/>
      <c r="F193" s="326"/>
      <c r="G193" s="326"/>
      <c r="H193" s="117"/>
      <c r="I193" s="81"/>
      <c r="J193" s="81"/>
      <c r="K193" s="81"/>
      <c r="L193" s="81"/>
      <c r="N193" s="81"/>
      <c r="O193" s="118"/>
    </row>
    <row r="194" spans="1:15" ht="17.25" thickBot="1" x14ac:dyDescent="0.25">
      <c r="A194" s="146"/>
      <c r="B194" s="95"/>
      <c r="C194" s="163"/>
      <c r="D194" s="95"/>
      <c r="E194" s="315"/>
      <c r="F194" s="326"/>
      <c r="G194" s="326"/>
      <c r="H194" s="117"/>
      <c r="I194" s="81"/>
      <c r="J194" s="81"/>
      <c r="K194" s="81"/>
      <c r="L194" s="81"/>
      <c r="N194" s="81"/>
      <c r="O194" s="118"/>
    </row>
    <row r="195" spans="1:15" ht="17.25" thickBot="1" x14ac:dyDescent="0.25">
      <c r="A195" s="146"/>
      <c r="B195" s="95"/>
      <c r="C195" s="163"/>
      <c r="D195" s="95"/>
      <c r="E195" s="315"/>
      <c r="F195" s="326"/>
      <c r="G195" s="326"/>
      <c r="H195" s="117"/>
      <c r="I195" s="81"/>
      <c r="J195" s="81"/>
      <c r="K195" s="81"/>
      <c r="L195" s="81"/>
      <c r="N195" s="81"/>
      <c r="O195" s="118"/>
    </row>
    <row r="196" spans="1:15" ht="16.5" x14ac:dyDescent="0.2">
      <c r="A196" s="146"/>
      <c r="B196" s="95"/>
      <c r="C196" s="95"/>
      <c r="D196" s="95"/>
      <c r="E196" s="315"/>
      <c r="F196" s="326"/>
      <c r="G196" s="326"/>
      <c r="H196" s="117"/>
      <c r="I196" s="81"/>
      <c r="J196" s="81"/>
      <c r="K196" s="81"/>
      <c r="L196" s="81"/>
      <c r="N196" s="81"/>
      <c r="O196" s="118"/>
    </row>
    <row r="197" spans="1:15" ht="16.5" x14ac:dyDescent="0.2">
      <c r="A197" s="146"/>
      <c r="B197" s="96"/>
      <c r="C197" s="96"/>
      <c r="D197" s="96"/>
      <c r="E197" s="311"/>
      <c r="F197" s="326"/>
      <c r="G197" s="326"/>
      <c r="H197" s="117"/>
      <c r="I197" s="81"/>
      <c r="J197" s="81"/>
      <c r="K197" s="81"/>
      <c r="L197" s="81"/>
      <c r="N197" s="81"/>
      <c r="O197" s="118"/>
    </row>
    <row r="198" spans="1:15" ht="17.25" thickBot="1" x14ac:dyDescent="0.25">
      <c r="A198" s="146"/>
      <c r="B198" s="96"/>
      <c r="C198" s="96"/>
      <c r="D198" s="96"/>
      <c r="E198" s="311"/>
      <c r="F198" s="326"/>
      <c r="G198" s="326"/>
      <c r="H198" s="117"/>
      <c r="I198" s="81"/>
      <c r="J198" s="81"/>
      <c r="K198" s="81"/>
      <c r="L198" s="81"/>
      <c r="N198" s="81"/>
      <c r="O198" s="118"/>
    </row>
    <row r="199" spans="1:15" ht="16.5" x14ac:dyDescent="0.2">
      <c r="A199" s="146"/>
      <c r="B199" s="95"/>
      <c r="C199" s="95"/>
      <c r="D199" s="95"/>
      <c r="E199" s="315"/>
      <c r="F199" s="326"/>
      <c r="G199" s="326"/>
      <c r="H199" s="117"/>
      <c r="I199" s="81"/>
      <c r="J199" s="81"/>
      <c r="K199" s="81"/>
      <c r="L199" s="81"/>
      <c r="N199" s="81"/>
      <c r="O199" s="118"/>
    </row>
    <row r="200" spans="1:15" ht="16.5" x14ac:dyDescent="0.2">
      <c r="A200" s="146"/>
      <c r="B200" s="96"/>
      <c r="C200" s="96"/>
      <c r="D200" s="96"/>
      <c r="E200" s="311"/>
      <c r="F200" s="326"/>
      <c r="G200" s="326"/>
      <c r="H200" s="117"/>
      <c r="I200" s="81"/>
      <c r="J200" s="81"/>
      <c r="K200" s="81"/>
      <c r="L200" s="81"/>
      <c r="N200" s="81"/>
      <c r="O200" s="118"/>
    </row>
    <row r="201" spans="1:15" ht="16.5" x14ac:dyDescent="0.2">
      <c r="A201" s="146"/>
      <c r="B201" s="96"/>
      <c r="C201" s="96"/>
      <c r="D201" s="96"/>
      <c r="E201" s="311"/>
      <c r="F201" s="326"/>
      <c r="G201" s="326"/>
      <c r="H201" s="117"/>
      <c r="I201" s="81"/>
      <c r="J201" s="81"/>
      <c r="K201" s="81"/>
      <c r="L201" s="81"/>
      <c r="N201" s="81"/>
      <c r="O201" s="118"/>
    </row>
    <row r="202" spans="1:15" ht="17.25" thickBot="1" x14ac:dyDescent="0.25">
      <c r="A202" s="146"/>
      <c r="B202" s="96"/>
      <c r="C202" s="96"/>
      <c r="D202" s="96"/>
      <c r="E202" s="311"/>
      <c r="F202" s="326"/>
      <c r="G202" s="326"/>
      <c r="H202" s="117"/>
      <c r="I202" s="81"/>
      <c r="J202" s="81"/>
      <c r="K202" s="81"/>
      <c r="L202" s="81"/>
      <c r="N202" s="81"/>
      <c r="O202" s="118"/>
    </row>
    <row r="203" spans="1:15" ht="17.25" thickBot="1" x14ac:dyDescent="0.25">
      <c r="A203" s="88"/>
      <c r="B203" s="95"/>
      <c r="C203" s="95"/>
      <c r="D203" s="95"/>
      <c r="E203" s="315"/>
      <c r="F203" s="326"/>
      <c r="G203" s="326"/>
      <c r="H203" s="117"/>
      <c r="I203" s="81"/>
      <c r="J203" s="81"/>
      <c r="K203" s="81"/>
      <c r="L203" s="81"/>
      <c r="N203" s="81"/>
      <c r="O203" s="118"/>
    </row>
    <row r="204" spans="1:15" ht="17.25" thickBot="1" x14ac:dyDescent="0.25">
      <c r="A204" s="88"/>
      <c r="B204" s="95"/>
      <c r="C204" s="95"/>
      <c r="D204" s="95"/>
      <c r="E204" s="315"/>
      <c r="F204" s="326"/>
      <c r="G204" s="326"/>
      <c r="H204" s="117"/>
      <c r="I204" s="81"/>
      <c r="J204" s="81"/>
      <c r="K204" s="81"/>
      <c r="L204" s="81"/>
      <c r="N204" s="81"/>
      <c r="O204" s="118"/>
    </row>
    <row r="205" spans="1:15" ht="16.5" x14ac:dyDescent="0.2">
      <c r="A205" s="146"/>
      <c r="B205" s="95"/>
      <c r="C205" s="95"/>
      <c r="D205" s="95"/>
      <c r="E205" s="315"/>
      <c r="F205" s="326"/>
      <c r="G205" s="326"/>
      <c r="H205" s="117"/>
      <c r="I205" s="81"/>
      <c r="J205" s="81"/>
      <c r="K205" s="81"/>
      <c r="L205" s="81"/>
      <c r="N205" s="81"/>
      <c r="O205" s="118"/>
    </row>
    <row r="206" spans="1:15" ht="17.25" thickBot="1" x14ac:dyDescent="0.25">
      <c r="A206" s="146"/>
      <c r="B206" s="96"/>
      <c r="C206" s="96"/>
      <c r="D206" s="96"/>
      <c r="E206" s="311"/>
      <c r="F206" s="326"/>
      <c r="G206" s="326"/>
      <c r="H206" s="117"/>
      <c r="I206" s="81"/>
      <c r="J206" s="81"/>
      <c r="K206" s="81"/>
      <c r="L206" s="81"/>
      <c r="N206" s="81"/>
      <c r="O206" s="118"/>
    </row>
    <row r="207" spans="1:15" ht="17.25" thickBot="1" x14ac:dyDescent="0.25">
      <c r="A207" s="88"/>
      <c r="B207" s="96"/>
      <c r="C207" s="96"/>
      <c r="D207" s="96"/>
      <c r="E207" s="311"/>
      <c r="F207" s="326"/>
      <c r="G207" s="326"/>
      <c r="H207" s="117"/>
      <c r="I207" s="81"/>
      <c r="J207" s="81"/>
      <c r="K207" s="81"/>
      <c r="L207" s="81"/>
      <c r="N207" s="81"/>
      <c r="O207" s="118"/>
    </row>
    <row r="208" spans="1:15" ht="16.5" x14ac:dyDescent="0.2">
      <c r="A208" s="146"/>
      <c r="B208" s="95"/>
      <c r="C208" s="95"/>
      <c r="D208" s="95"/>
      <c r="E208" s="315"/>
      <c r="F208" s="326"/>
      <c r="G208" s="326"/>
      <c r="H208" s="117"/>
      <c r="I208" s="81"/>
      <c r="J208" s="81"/>
      <c r="K208" s="81"/>
      <c r="L208" s="81"/>
      <c r="N208" s="81"/>
      <c r="O208" s="118"/>
    </row>
    <row r="209" spans="1:15" ht="17.25" thickBot="1" x14ac:dyDescent="0.25">
      <c r="A209" s="146"/>
      <c r="B209" s="96"/>
      <c r="C209" s="96"/>
      <c r="D209" s="96"/>
      <c r="E209" s="311"/>
      <c r="F209" s="326"/>
      <c r="G209" s="326"/>
      <c r="H209" s="117"/>
      <c r="I209" s="81"/>
      <c r="J209" s="81"/>
      <c r="K209" s="81"/>
      <c r="L209" s="81"/>
      <c r="N209" s="81"/>
      <c r="O209" s="118"/>
    </row>
    <row r="210" spans="1:15" ht="17.25" thickBot="1" x14ac:dyDescent="0.25">
      <c r="A210" s="88"/>
      <c r="B210" s="96"/>
      <c r="C210" s="96"/>
      <c r="D210" s="96"/>
      <c r="E210" s="311"/>
      <c r="F210" s="326"/>
      <c r="G210" s="326"/>
      <c r="H210" s="117"/>
      <c r="I210" s="81"/>
      <c r="J210" s="81"/>
      <c r="K210" s="81"/>
      <c r="L210" s="81"/>
      <c r="N210" s="81"/>
      <c r="O210" s="118"/>
    </row>
    <row r="211" spans="1:15" ht="17.25" thickBot="1" x14ac:dyDescent="0.25">
      <c r="A211" s="146"/>
      <c r="B211" s="95"/>
      <c r="C211" s="95"/>
      <c r="D211" s="95"/>
      <c r="E211" s="315"/>
      <c r="F211" s="326"/>
      <c r="G211" s="326"/>
      <c r="H211" s="117"/>
      <c r="I211" s="81"/>
      <c r="J211" s="81"/>
      <c r="K211" s="81"/>
      <c r="L211" s="81"/>
      <c r="N211" s="81"/>
      <c r="O211" s="118"/>
    </row>
    <row r="212" spans="1:15" ht="16.5" x14ac:dyDescent="0.2">
      <c r="A212" s="146"/>
      <c r="B212" s="95"/>
      <c r="C212" s="95"/>
      <c r="D212" s="95"/>
      <c r="E212" s="315"/>
      <c r="F212" s="326"/>
      <c r="G212" s="326"/>
      <c r="H212" s="117"/>
      <c r="I212" s="81"/>
      <c r="J212" s="81"/>
      <c r="K212" s="81"/>
      <c r="L212" s="81"/>
      <c r="N212" s="81"/>
      <c r="O212" s="118"/>
    </row>
    <row r="213" spans="1:15" ht="16.5" x14ac:dyDescent="0.2">
      <c r="A213" s="146"/>
      <c r="B213" s="96"/>
      <c r="C213" s="96"/>
      <c r="D213" s="96"/>
      <c r="E213" s="311"/>
      <c r="F213" s="326"/>
      <c r="G213" s="326"/>
      <c r="H213" s="117"/>
      <c r="I213" s="81"/>
      <c r="J213" s="81"/>
      <c r="K213" s="81"/>
      <c r="L213" s="81"/>
      <c r="N213" s="81"/>
      <c r="O213" s="118"/>
    </row>
    <row r="214" spans="1:15" ht="17.25" thickBot="1" x14ac:dyDescent="0.25">
      <c r="A214" s="146"/>
      <c r="B214" s="96"/>
      <c r="C214" s="96"/>
      <c r="D214" s="96"/>
      <c r="E214" s="311"/>
      <c r="F214" s="326"/>
      <c r="G214" s="326"/>
      <c r="H214" s="117"/>
      <c r="I214" s="81"/>
      <c r="J214" s="81"/>
      <c r="K214" s="81"/>
      <c r="L214" s="81"/>
      <c r="N214" s="81"/>
      <c r="O214" s="118"/>
    </row>
    <row r="215" spans="1:15" ht="16.5" x14ac:dyDescent="0.2">
      <c r="A215" s="146"/>
      <c r="B215" s="95"/>
      <c r="C215" s="95"/>
      <c r="D215" s="95"/>
      <c r="E215" s="315"/>
      <c r="F215" s="326"/>
      <c r="G215" s="326"/>
      <c r="H215" s="117"/>
      <c r="I215" s="81"/>
      <c r="J215" s="81"/>
      <c r="K215" s="81"/>
      <c r="L215" s="81"/>
      <c r="N215" s="81"/>
      <c r="O215" s="118"/>
    </row>
    <row r="216" spans="1:15" ht="17.25" thickBot="1" x14ac:dyDescent="0.25">
      <c r="A216" s="146"/>
      <c r="B216" s="96"/>
      <c r="C216" s="96"/>
      <c r="D216" s="96"/>
      <c r="E216" s="311"/>
      <c r="F216" s="326"/>
      <c r="G216" s="326"/>
      <c r="H216" s="117"/>
      <c r="I216" s="81"/>
      <c r="J216" s="81"/>
      <c r="K216" s="81"/>
      <c r="L216" s="81"/>
      <c r="N216" s="81"/>
      <c r="O216" s="118"/>
    </row>
    <row r="217" spans="1:15" ht="17.25" thickBot="1" x14ac:dyDescent="0.25">
      <c r="A217" s="146"/>
      <c r="B217" s="95"/>
      <c r="C217" s="95"/>
      <c r="D217" s="95"/>
      <c r="E217" s="315"/>
      <c r="F217" s="326"/>
      <c r="G217" s="326"/>
      <c r="H217" s="117"/>
      <c r="I217" s="81"/>
      <c r="J217" s="81"/>
      <c r="K217" s="81"/>
      <c r="L217" s="81"/>
      <c r="N217" s="81"/>
      <c r="O217" s="118"/>
    </row>
    <row r="218" spans="1:15" ht="17.25" thickBot="1" x14ac:dyDescent="0.25">
      <c r="A218" s="146"/>
      <c r="B218" s="95"/>
      <c r="C218" s="95"/>
      <c r="D218" s="95"/>
      <c r="E218" s="315"/>
      <c r="F218" s="326"/>
      <c r="G218" s="326"/>
      <c r="H218" s="117"/>
      <c r="I218" s="81"/>
      <c r="J218" s="81"/>
      <c r="K218" s="81"/>
      <c r="L218" s="81"/>
      <c r="N218" s="81"/>
      <c r="O218" s="118"/>
    </row>
    <row r="219" spans="1:15" ht="16.5" x14ac:dyDescent="0.2">
      <c r="A219" s="146"/>
      <c r="B219" s="95"/>
      <c r="C219" s="95"/>
      <c r="D219" s="95"/>
      <c r="E219" s="315"/>
      <c r="F219" s="326"/>
      <c r="G219" s="326"/>
      <c r="H219" s="117"/>
      <c r="I219" s="81"/>
      <c r="J219" s="81"/>
      <c r="K219" s="81"/>
      <c r="L219" s="81"/>
      <c r="N219" s="81"/>
      <c r="O219" s="118"/>
    </row>
    <row r="220" spans="1:15" ht="16.5" x14ac:dyDescent="0.2">
      <c r="A220" s="146"/>
      <c r="B220" s="96"/>
      <c r="C220" s="96"/>
      <c r="D220" s="96"/>
      <c r="E220" s="311"/>
      <c r="F220" s="326"/>
      <c r="G220" s="326"/>
      <c r="H220" s="117"/>
      <c r="I220" s="81"/>
      <c r="J220" s="81"/>
      <c r="K220" s="81"/>
      <c r="L220" s="81"/>
      <c r="N220" s="81"/>
      <c r="O220" s="118"/>
    </row>
    <row r="221" spans="1:15" ht="17.25" thickBot="1" x14ac:dyDescent="0.25">
      <c r="A221" s="146"/>
      <c r="B221" s="96"/>
      <c r="C221" s="96"/>
      <c r="D221" s="96"/>
      <c r="E221" s="311"/>
      <c r="F221" s="326"/>
      <c r="G221" s="326"/>
      <c r="H221" s="117"/>
      <c r="I221" s="81"/>
      <c r="J221" s="81"/>
      <c r="K221" s="81"/>
      <c r="L221" s="81"/>
      <c r="N221" s="81"/>
      <c r="O221" s="118"/>
    </row>
    <row r="222" spans="1:15" ht="17.25" thickBot="1" x14ac:dyDescent="0.25">
      <c r="A222" s="146"/>
      <c r="B222" s="95"/>
      <c r="C222" s="95"/>
      <c r="D222" s="95"/>
      <c r="E222" s="315"/>
      <c r="F222" s="326"/>
      <c r="G222" s="326"/>
      <c r="H222" s="117"/>
      <c r="I222" s="81"/>
      <c r="J222" s="81"/>
      <c r="K222" s="81"/>
      <c r="L222" s="81"/>
      <c r="N222" s="81"/>
      <c r="O222" s="118"/>
    </row>
    <row r="223" spans="1:15" ht="17.25" thickBot="1" x14ac:dyDescent="0.25">
      <c r="A223" s="146"/>
      <c r="B223" s="95"/>
      <c r="C223" s="95"/>
      <c r="D223" s="95"/>
      <c r="E223" s="315"/>
      <c r="F223" s="326"/>
      <c r="G223" s="326"/>
      <c r="H223" s="117"/>
      <c r="I223" s="81"/>
      <c r="J223" s="81"/>
      <c r="K223" s="81"/>
      <c r="L223" s="81"/>
      <c r="N223" s="81"/>
      <c r="O223" s="118"/>
    </row>
    <row r="224" spans="1:15" ht="16.5" x14ac:dyDescent="0.2">
      <c r="A224" s="146"/>
      <c r="B224" s="95"/>
      <c r="C224" s="95"/>
      <c r="D224" s="95"/>
      <c r="E224" s="315"/>
      <c r="F224" s="326"/>
      <c r="G224" s="326"/>
      <c r="H224" s="117"/>
      <c r="I224" s="81"/>
      <c r="J224" s="81"/>
      <c r="K224" s="81"/>
      <c r="L224" s="81"/>
      <c r="N224" s="81"/>
      <c r="O224" s="118"/>
    </row>
    <row r="225" spans="1:15" ht="16.5" x14ac:dyDescent="0.2">
      <c r="A225" s="146"/>
      <c r="B225" s="96"/>
      <c r="C225" s="96"/>
      <c r="D225" s="96"/>
      <c r="E225" s="311"/>
      <c r="F225" s="326"/>
      <c r="G225" s="326"/>
      <c r="H225" s="117"/>
      <c r="I225" s="81"/>
      <c r="J225" s="81"/>
      <c r="K225" s="81"/>
      <c r="L225" s="81"/>
      <c r="N225" s="81"/>
      <c r="O225" s="118"/>
    </row>
    <row r="226" spans="1:15" ht="17.25" thickBot="1" x14ac:dyDescent="0.25">
      <c r="A226" s="146"/>
      <c r="B226" s="96"/>
      <c r="C226" s="96"/>
      <c r="D226" s="96"/>
      <c r="E226" s="311"/>
      <c r="F226" s="326"/>
      <c r="G226" s="326"/>
      <c r="H226" s="117"/>
      <c r="I226" s="81"/>
      <c r="J226" s="81"/>
      <c r="K226" s="81"/>
      <c r="L226" s="81"/>
      <c r="N226" s="81"/>
      <c r="O226" s="118"/>
    </row>
    <row r="227" spans="1:15" ht="17.25" thickBot="1" x14ac:dyDescent="0.25">
      <c r="A227" s="146"/>
      <c r="B227" s="95"/>
      <c r="C227" s="95"/>
      <c r="D227" s="95"/>
      <c r="E227" s="315"/>
      <c r="F227" s="326"/>
      <c r="G227" s="326"/>
      <c r="H227" s="117"/>
      <c r="I227" s="81"/>
      <c r="J227" s="81"/>
      <c r="K227" s="81"/>
      <c r="L227" s="81"/>
      <c r="N227" s="81"/>
      <c r="O227" s="118"/>
    </row>
    <row r="228" spans="1:15" ht="16.5" x14ac:dyDescent="0.2">
      <c r="A228" s="146"/>
      <c r="B228" s="95"/>
      <c r="C228" s="95"/>
      <c r="D228" s="95"/>
      <c r="E228" s="315"/>
      <c r="F228" s="326"/>
      <c r="G228" s="326"/>
      <c r="H228" s="117"/>
      <c r="I228" s="81"/>
      <c r="J228" s="81"/>
      <c r="K228" s="81"/>
      <c r="L228" s="81"/>
      <c r="N228" s="81"/>
      <c r="O228" s="118"/>
    </row>
    <row r="229" spans="1:15" ht="17.25" thickBot="1" x14ac:dyDescent="0.25">
      <c r="A229" s="146"/>
      <c r="B229" s="96"/>
      <c r="C229" s="96"/>
      <c r="D229" s="96"/>
      <c r="E229" s="311"/>
      <c r="F229" s="326"/>
      <c r="G229" s="326"/>
      <c r="H229" s="117"/>
      <c r="I229" s="81"/>
      <c r="J229" s="81"/>
      <c r="K229" s="81"/>
      <c r="L229" s="81"/>
      <c r="N229" s="81"/>
      <c r="O229" s="118"/>
    </row>
    <row r="230" spans="1:15" ht="17.25" thickBot="1" x14ac:dyDescent="0.25">
      <c r="A230" s="88"/>
      <c r="B230" s="96"/>
      <c r="C230" s="96"/>
      <c r="D230" s="96"/>
      <c r="E230" s="311"/>
      <c r="F230" s="326"/>
      <c r="G230" s="326"/>
      <c r="H230" s="117"/>
      <c r="I230" s="81"/>
      <c r="J230" s="81"/>
      <c r="K230" s="81"/>
      <c r="L230" s="81"/>
      <c r="N230" s="81"/>
      <c r="O230" s="118"/>
    </row>
    <row r="231" spans="1:15" ht="17.25" thickBot="1" x14ac:dyDescent="0.25">
      <c r="A231" s="146"/>
      <c r="B231" s="95"/>
      <c r="C231" s="95"/>
      <c r="D231" s="95"/>
      <c r="E231" s="315"/>
      <c r="F231" s="326"/>
      <c r="G231" s="326"/>
      <c r="H231" s="117"/>
      <c r="I231" s="81"/>
      <c r="J231" s="81"/>
      <c r="K231" s="81"/>
      <c r="L231" s="81"/>
      <c r="N231" s="81"/>
      <c r="O231" s="118"/>
    </row>
    <row r="232" spans="1:15" ht="17.25" thickBot="1" x14ac:dyDescent="0.25">
      <c r="A232" s="146"/>
      <c r="B232" s="95"/>
      <c r="C232" s="163"/>
      <c r="D232" s="95"/>
      <c r="E232" s="315"/>
      <c r="F232" s="326"/>
      <c r="G232" s="326"/>
      <c r="H232" s="117"/>
      <c r="I232" s="81"/>
      <c r="J232" s="81"/>
      <c r="K232" s="81"/>
      <c r="L232" s="81"/>
      <c r="N232" s="81"/>
      <c r="O232" s="118"/>
    </row>
    <row r="233" spans="1:15" ht="16.5" x14ac:dyDescent="0.2">
      <c r="A233" s="88"/>
      <c r="B233" s="96"/>
      <c r="C233" s="96"/>
      <c r="D233" s="96"/>
      <c r="E233" s="311"/>
      <c r="F233" s="326"/>
      <c r="G233" s="326"/>
      <c r="H233" s="117"/>
      <c r="I233" s="81"/>
      <c r="J233" s="81"/>
      <c r="K233" s="81"/>
      <c r="L233" s="81"/>
      <c r="N233" s="81"/>
      <c r="O233" s="118"/>
    </row>
    <row r="234" spans="1:15" ht="17.25" thickBot="1" x14ac:dyDescent="0.25">
      <c r="A234" s="146"/>
      <c r="B234" s="96"/>
      <c r="C234" s="96"/>
      <c r="D234" s="96"/>
      <c r="E234" s="311"/>
      <c r="F234" s="326"/>
      <c r="G234" s="326"/>
      <c r="H234" s="117"/>
      <c r="I234" s="81"/>
      <c r="J234" s="81"/>
      <c r="K234" s="81"/>
      <c r="L234" s="81"/>
      <c r="N234" s="81"/>
      <c r="O234" s="118"/>
    </row>
    <row r="235" spans="1:15" ht="17.25" thickBot="1" x14ac:dyDescent="0.25">
      <c r="A235" s="146"/>
      <c r="B235" s="95"/>
      <c r="C235" s="95"/>
      <c r="D235" s="95"/>
      <c r="E235" s="315"/>
      <c r="F235" s="326"/>
      <c r="G235" s="326"/>
      <c r="H235" s="117"/>
      <c r="I235" s="81"/>
      <c r="J235" s="81"/>
      <c r="K235" s="81"/>
      <c r="L235" s="81"/>
      <c r="N235" s="81"/>
      <c r="O235" s="118"/>
    </row>
    <row r="236" spans="1:15" ht="16.5" x14ac:dyDescent="0.2">
      <c r="A236" s="88"/>
      <c r="B236" s="95"/>
      <c r="C236" s="95"/>
      <c r="D236" s="95"/>
      <c r="E236" s="315"/>
      <c r="F236" s="326"/>
      <c r="G236" s="326"/>
      <c r="H236" s="117"/>
      <c r="I236" s="81"/>
      <c r="J236" s="81"/>
      <c r="K236" s="81"/>
      <c r="L236" s="81"/>
      <c r="N236" s="81"/>
      <c r="O236" s="118"/>
    </row>
    <row r="237" spans="1:15" ht="16.5" x14ac:dyDescent="0.2">
      <c r="A237" s="146"/>
      <c r="B237" s="108"/>
      <c r="C237" s="109"/>
      <c r="D237" s="109"/>
      <c r="E237" s="109"/>
      <c r="F237" s="326"/>
      <c r="G237" s="326"/>
      <c r="H237" s="117"/>
      <c r="I237" s="81"/>
      <c r="J237" s="81"/>
      <c r="K237" s="81"/>
      <c r="L237" s="81"/>
      <c r="N237" s="81"/>
      <c r="O237" s="118"/>
    </row>
    <row r="238" spans="1:15" ht="17.25" thickBot="1" x14ac:dyDescent="0.25">
      <c r="A238" s="146"/>
      <c r="B238" s="96"/>
      <c r="C238" s="96"/>
      <c r="D238" s="96"/>
      <c r="E238" s="311"/>
      <c r="F238" s="326"/>
      <c r="G238" s="326"/>
      <c r="H238" s="117"/>
      <c r="I238" s="81"/>
      <c r="J238" s="81"/>
      <c r="K238" s="81"/>
      <c r="L238" s="81"/>
      <c r="N238" s="81"/>
      <c r="O238" s="118"/>
    </row>
    <row r="239" spans="1:15" ht="16.5" x14ac:dyDescent="0.2">
      <c r="A239" s="146"/>
      <c r="B239" s="95"/>
      <c r="C239" s="95"/>
      <c r="D239" s="95"/>
      <c r="E239" s="315"/>
      <c r="F239" s="326"/>
      <c r="G239" s="326"/>
      <c r="H239" s="117"/>
      <c r="I239" s="81"/>
      <c r="J239" s="81"/>
      <c r="K239" s="81"/>
      <c r="L239" s="81"/>
      <c r="N239" s="81"/>
      <c r="O239" s="118"/>
    </row>
    <row r="240" spans="1:15" ht="16.5" x14ac:dyDescent="0.2">
      <c r="A240" s="146"/>
      <c r="B240" s="96"/>
      <c r="C240" s="96"/>
      <c r="D240" s="96"/>
      <c r="E240" s="311"/>
      <c r="F240" s="326"/>
      <c r="G240" s="326"/>
      <c r="H240" s="117"/>
      <c r="I240" s="81"/>
      <c r="J240" s="81"/>
      <c r="K240" s="81"/>
      <c r="L240" s="81"/>
      <c r="N240" s="81"/>
      <c r="O240" s="118"/>
    </row>
    <row r="241" spans="1:15" ht="17.25" thickBot="1" x14ac:dyDescent="0.25">
      <c r="A241" s="146"/>
      <c r="B241" s="96"/>
      <c r="C241" s="96"/>
      <c r="D241" s="96"/>
      <c r="E241" s="311"/>
      <c r="F241" s="326"/>
      <c r="G241" s="326"/>
      <c r="H241" s="117"/>
      <c r="I241" s="81"/>
      <c r="J241" s="81"/>
      <c r="K241" s="81"/>
      <c r="L241" s="81"/>
      <c r="N241" s="81"/>
      <c r="O241" s="118"/>
    </row>
    <row r="242" spans="1:15" ht="16.5" x14ac:dyDescent="0.2">
      <c r="A242" s="146"/>
      <c r="B242" s="174"/>
      <c r="C242" s="174"/>
      <c r="D242" s="174"/>
      <c r="E242" s="324"/>
      <c r="F242" s="326"/>
      <c r="G242" s="326"/>
      <c r="H242" s="117"/>
      <c r="I242" s="81"/>
      <c r="J242" s="81"/>
      <c r="K242" s="81"/>
      <c r="L242" s="81"/>
      <c r="N242" s="81"/>
      <c r="O242" s="118"/>
    </row>
    <row r="243" spans="1:15" ht="17.25" thickBot="1" x14ac:dyDescent="0.25">
      <c r="A243" s="146"/>
      <c r="B243" s="96"/>
      <c r="C243" s="96"/>
      <c r="D243" s="96"/>
      <c r="E243" s="311"/>
      <c r="F243" s="326"/>
      <c r="G243" s="326"/>
      <c r="H243" s="117"/>
      <c r="I243" s="81"/>
      <c r="J243" s="81"/>
      <c r="K243" s="81"/>
      <c r="L243" s="81"/>
      <c r="N243" s="81"/>
      <c r="O243" s="118"/>
    </row>
    <row r="244" spans="1:15" ht="17.25" thickBot="1" x14ac:dyDescent="0.25">
      <c r="A244" s="146"/>
      <c r="B244" s="95"/>
      <c r="C244" s="95"/>
      <c r="D244" s="95"/>
      <c r="E244" s="315"/>
      <c r="F244" s="326"/>
      <c r="G244" s="326"/>
      <c r="H244" s="117"/>
      <c r="I244" s="81"/>
      <c r="J244" s="81"/>
      <c r="K244" s="81"/>
      <c r="L244" s="81"/>
      <c r="N244" s="81"/>
      <c r="O244" s="118"/>
    </row>
    <row r="245" spans="1:15" ht="17.25" thickBot="1" x14ac:dyDescent="0.25">
      <c r="A245" s="88"/>
      <c r="B245" s="95"/>
      <c r="C245" s="95"/>
      <c r="D245" s="95"/>
      <c r="E245" s="315"/>
      <c r="F245" s="326"/>
      <c r="G245" s="326"/>
      <c r="H245" s="117"/>
      <c r="I245" s="81"/>
      <c r="J245" s="81"/>
      <c r="K245" s="81"/>
      <c r="L245" s="81"/>
      <c r="N245" s="81"/>
      <c r="O245" s="118"/>
    </row>
    <row r="246" spans="1:15" ht="17.25" thickBot="1" x14ac:dyDescent="0.25">
      <c r="A246" s="88"/>
      <c r="B246" s="95"/>
      <c r="C246" s="95"/>
      <c r="D246" s="95"/>
      <c r="E246" s="315"/>
      <c r="F246" s="326"/>
      <c r="G246" s="326"/>
      <c r="H246" s="117"/>
      <c r="I246" s="81"/>
      <c r="J246" s="81"/>
      <c r="K246" s="81"/>
      <c r="L246" s="81"/>
      <c r="N246" s="81"/>
      <c r="O246" s="118"/>
    </row>
    <row r="247" spans="1:15" ht="16.5" x14ac:dyDescent="0.2">
      <c r="A247" s="88"/>
      <c r="B247" s="96"/>
      <c r="C247" s="96"/>
      <c r="D247" s="96"/>
      <c r="E247" s="311"/>
      <c r="F247" s="326"/>
      <c r="G247" s="326"/>
      <c r="H247" s="117"/>
      <c r="I247" s="81"/>
      <c r="J247" s="81"/>
      <c r="K247" s="81"/>
      <c r="L247" s="81"/>
      <c r="N247" s="81"/>
      <c r="O247" s="118"/>
    </row>
    <row r="248" spans="1:15" ht="17.25" thickBot="1" x14ac:dyDescent="0.25">
      <c r="A248" s="146"/>
      <c r="B248" s="96"/>
      <c r="C248" s="96"/>
      <c r="D248" s="96"/>
      <c r="E248" s="311"/>
      <c r="F248" s="326"/>
      <c r="G248" s="326"/>
      <c r="H248" s="117"/>
      <c r="I248" s="81"/>
      <c r="J248" s="81"/>
      <c r="K248" s="81"/>
      <c r="L248" s="81"/>
      <c r="N248" s="81"/>
      <c r="O248" s="118"/>
    </row>
    <row r="249" spans="1:15" ht="17.25" thickBot="1" x14ac:dyDescent="0.25">
      <c r="A249" s="146"/>
      <c r="B249" s="95"/>
      <c r="C249" s="95"/>
      <c r="D249" s="95"/>
      <c r="E249" s="315"/>
      <c r="F249" s="326"/>
      <c r="G249" s="326"/>
      <c r="H249" s="117"/>
      <c r="I249" s="81"/>
      <c r="J249" s="81"/>
      <c r="K249" s="81"/>
      <c r="L249" s="81"/>
      <c r="N249" s="81"/>
      <c r="O249" s="118"/>
    </row>
    <row r="250" spans="1:15" ht="17.25" thickBot="1" x14ac:dyDescent="0.25">
      <c r="A250" s="146"/>
      <c r="B250" s="95"/>
      <c r="C250" s="95"/>
      <c r="D250" s="95"/>
      <c r="E250" s="315"/>
      <c r="F250" s="326"/>
      <c r="G250" s="326"/>
      <c r="H250" s="117"/>
      <c r="I250" s="81"/>
      <c r="J250" s="81"/>
      <c r="K250" s="81"/>
      <c r="L250" s="81"/>
      <c r="N250" s="81"/>
      <c r="O250" s="118"/>
    </row>
    <row r="251" spans="1:15" ht="16.5" x14ac:dyDescent="0.2">
      <c r="A251" s="146"/>
      <c r="B251" s="95"/>
      <c r="C251" s="95"/>
      <c r="D251" s="95"/>
      <c r="E251" s="315"/>
      <c r="F251" s="326"/>
      <c r="G251" s="326"/>
      <c r="H251" s="117"/>
      <c r="I251" s="81"/>
      <c r="J251" s="81"/>
      <c r="K251" s="81"/>
      <c r="L251" s="81"/>
      <c r="N251" s="81"/>
      <c r="O251" s="118"/>
    </row>
    <row r="252" spans="1:15" ht="16.5" x14ac:dyDescent="0.2">
      <c r="A252" s="146"/>
      <c r="B252" s="96"/>
      <c r="C252" s="96"/>
      <c r="D252" s="96"/>
      <c r="E252" s="311"/>
      <c r="F252" s="326"/>
      <c r="G252" s="326"/>
      <c r="H252" s="117"/>
      <c r="I252" s="81"/>
      <c r="J252" s="81"/>
      <c r="K252" s="81"/>
      <c r="L252" s="81"/>
      <c r="N252" s="81"/>
      <c r="O252" s="118"/>
    </row>
    <row r="253" spans="1:15" ht="17.25" thickBot="1" x14ac:dyDescent="0.25">
      <c r="A253" s="146"/>
      <c r="B253" s="96"/>
      <c r="C253" s="96"/>
      <c r="D253" s="96"/>
      <c r="E253" s="311"/>
      <c r="F253" s="326"/>
      <c r="G253" s="326"/>
      <c r="H253" s="117"/>
      <c r="I253" s="81"/>
      <c r="J253" s="81"/>
      <c r="K253" s="81"/>
      <c r="L253" s="81"/>
      <c r="N253" s="81"/>
      <c r="O253" s="118"/>
    </row>
    <row r="254" spans="1:15" ht="17.25" thickBot="1" x14ac:dyDescent="0.25">
      <c r="A254" s="146"/>
      <c r="B254" s="95"/>
      <c r="C254" s="95"/>
      <c r="D254" s="95"/>
      <c r="E254" s="315"/>
      <c r="F254" s="326"/>
      <c r="G254" s="326"/>
      <c r="H254" s="117"/>
      <c r="I254" s="81"/>
      <c r="J254" s="81"/>
      <c r="K254" s="81"/>
      <c r="L254" s="81"/>
      <c r="N254" s="81"/>
      <c r="O254" s="118"/>
    </row>
    <row r="255" spans="1:15" ht="16.5" x14ac:dyDescent="0.2">
      <c r="A255" s="146"/>
      <c r="B255" s="95"/>
      <c r="C255" s="95"/>
      <c r="D255" s="95"/>
      <c r="E255" s="315"/>
      <c r="F255" s="326"/>
      <c r="G255" s="326"/>
      <c r="H255" s="117"/>
      <c r="I255" s="81"/>
      <c r="J255" s="81"/>
      <c r="K255" s="81"/>
      <c r="L255" s="81"/>
      <c r="N255" s="81"/>
      <c r="O255" s="118"/>
    </row>
    <row r="256" spans="1:15" ht="16.5" x14ac:dyDescent="0.2">
      <c r="A256" s="146"/>
      <c r="B256" s="96"/>
      <c r="C256" s="96"/>
      <c r="D256" s="96"/>
      <c r="E256" s="311"/>
      <c r="F256" s="326"/>
      <c r="G256" s="326"/>
      <c r="H256" s="117"/>
      <c r="I256" s="81"/>
      <c r="J256" s="81"/>
      <c r="K256" s="81"/>
      <c r="L256" s="81"/>
      <c r="N256" s="81"/>
      <c r="O256" s="118"/>
    </row>
    <row r="257" spans="1:15" ht="17.25" thickBot="1" x14ac:dyDescent="0.25">
      <c r="A257" s="146"/>
      <c r="B257" s="96"/>
      <c r="C257" s="96"/>
      <c r="D257" s="96"/>
      <c r="E257" s="311"/>
      <c r="F257" s="326"/>
      <c r="G257" s="326"/>
      <c r="H257" s="117"/>
      <c r="I257" s="81"/>
      <c r="J257" s="81"/>
      <c r="K257" s="81"/>
      <c r="L257" s="81"/>
      <c r="N257" s="81"/>
      <c r="O257" s="118"/>
    </row>
    <row r="258" spans="1:15" ht="17.25" thickBot="1" x14ac:dyDescent="0.25">
      <c r="A258" s="146"/>
      <c r="B258" s="95"/>
      <c r="C258" s="95"/>
      <c r="D258" s="95"/>
      <c r="E258" s="315"/>
      <c r="F258" s="326"/>
      <c r="G258" s="326"/>
      <c r="H258" s="117"/>
      <c r="I258" s="81"/>
      <c r="J258" s="81"/>
      <c r="K258" s="81"/>
      <c r="L258" s="81"/>
      <c r="N258" s="81"/>
      <c r="O258" s="118"/>
    </row>
    <row r="259" spans="1:15" ht="17.25" thickBot="1" x14ac:dyDescent="0.25">
      <c r="A259" s="146"/>
      <c r="B259" s="95"/>
      <c r="C259" s="95"/>
      <c r="D259" s="95"/>
      <c r="E259" s="315"/>
      <c r="F259" s="326"/>
      <c r="G259" s="326"/>
      <c r="H259" s="117"/>
      <c r="I259" s="81"/>
      <c r="J259" s="81"/>
      <c r="K259" s="81"/>
      <c r="L259" s="81"/>
      <c r="N259" s="81"/>
      <c r="O259" s="118"/>
    </row>
    <row r="260" spans="1:15" ht="17.25" thickBot="1" x14ac:dyDescent="0.25">
      <c r="A260" s="88"/>
      <c r="B260" s="96"/>
      <c r="C260" s="96"/>
      <c r="D260" s="96"/>
      <c r="E260" s="311"/>
      <c r="F260" s="326"/>
      <c r="G260" s="326"/>
      <c r="H260" s="117"/>
      <c r="I260" s="81"/>
      <c r="J260" s="81"/>
      <c r="K260" s="81"/>
      <c r="L260" s="81"/>
      <c r="N260" s="81"/>
      <c r="O260" s="118"/>
    </row>
    <row r="261" spans="1:15" ht="16.5" x14ac:dyDescent="0.2">
      <c r="A261" s="146"/>
      <c r="B261" s="95"/>
      <c r="C261" s="95"/>
      <c r="D261" s="95"/>
      <c r="E261" s="315"/>
      <c r="F261" s="326"/>
      <c r="G261" s="326"/>
      <c r="H261" s="117"/>
      <c r="I261" s="81"/>
      <c r="J261" s="81"/>
      <c r="K261" s="81"/>
      <c r="L261" s="81"/>
      <c r="N261" s="81"/>
      <c r="O261" s="118"/>
    </row>
    <row r="262" spans="1:15" ht="17.25" thickBot="1" x14ac:dyDescent="0.25">
      <c r="A262" s="146"/>
      <c r="B262" s="96"/>
      <c r="C262" s="96"/>
      <c r="D262" s="96"/>
      <c r="E262" s="311"/>
      <c r="F262" s="326"/>
      <c r="G262" s="326"/>
      <c r="H262" s="117"/>
      <c r="I262" s="81"/>
      <c r="J262" s="81"/>
      <c r="K262" s="81"/>
      <c r="L262" s="81"/>
      <c r="N262" s="81"/>
      <c r="O262" s="118"/>
    </row>
    <row r="263" spans="1:15" ht="16.5" x14ac:dyDescent="0.2">
      <c r="A263" s="146"/>
      <c r="B263" s="95"/>
      <c r="C263" s="95"/>
      <c r="D263" s="95"/>
      <c r="E263" s="315"/>
      <c r="F263" s="326"/>
      <c r="G263" s="326"/>
      <c r="H263" s="117"/>
      <c r="I263" s="81"/>
      <c r="J263" s="81"/>
      <c r="K263" s="81"/>
      <c r="L263" s="81"/>
      <c r="N263" s="81"/>
      <c r="O263" s="118"/>
    </row>
    <row r="264" spans="1:15" ht="16.5" x14ac:dyDescent="0.2">
      <c r="A264" s="146"/>
      <c r="B264" s="96"/>
      <c r="C264" s="96"/>
      <c r="D264" s="96"/>
      <c r="E264" s="311"/>
      <c r="F264" s="326"/>
      <c r="G264" s="326"/>
      <c r="H264" s="117"/>
      <c r="I264" s="81"/>
      <c r="J264" s="81"/>
      <c r="K264" s="81"/>
      <c r="L264" s="81"/>
      <c r="N264" s="81"/>
      <c r="O264" s="118"/>
    </row>
    <row r="265" spans="1:15" ht="16.5" x14ac:dyDescent="0.2">
      <c r="A265" s="146"/>
      <c r="B265" s="96"/>
      <c r="C265" s="96"/>
      <c r="D265" s="96"/>
      <c r="E265" s="311"/>
      <c r="F265" s="326"/>
      <c r="G265" s="326"/>
      <c r="H265" s="117"/>
      <c r="I265" s="81"/>
      <c r="J265" s="81"/>
      <c r="K265" s="81"/>
      <c r="L265" s="81"/>
      <c r="N265" s="81"/>
      <c r="O265" s="118"/>
    </row>
    <row r="266" spans="1:15" ht="17.25" thickBot="1" x14ac:dyDescent="0.25">
      <c r="A266" s="77"/>
      <c r="B266" s="96"/>
      <c r="C266" s="107"/>
      <c r="D266" s="96"/>
      <c r="E266" s="311"/>
      <c r="F266" s="326"/>
      <c r="G266" s="326"/>
      <c r="H266" s="117"/>
      <c r="I266" s="81"/>
      <c r="J266" s="81"/>
      <c r="K266" s="81"/>
      <c r="L266" s="81"/>
      <c r="N266" s="81"/>
      <c r="O266" s="118"/>
    </row>
    <row r="267" spans="1:15" ht="17.25" thickBot="1" x14ac:dyDescent="0.25">
      <c r="A267" s="88"/>
      <c r="B267" s="96"/>
      <c r="C267" s="96"/>
      <c r="D267" s="96"/>
      <c r="E267" s="311"/>
      <c r="F267" s="326"/>
      <c r="G267" s="326"/>
      <c r="H267" s="117"/>
      <c r="I267" s="81"/>
      <c r="J267" s="81"/>
      <c r="K267" s="81"/>
      <c r="L267" s="81"/>
      <c r="N267" s="81"/>
      <c r="O267" s="118"/>
    </row>
    <row r="268" spans="1:15" ht="17.25" thickBot="1" x14ac:dyDescent="0.25">
      <c r="A268" s="88"/>
      <c r="B268" s="96"/>
      <c r="C268" s="96"/>
      <c r="D268" s="96"/>
      <c r="E268" s="311"/>
      <c r="F268" s="326"/>
      <c r="G268" s="326"/>
      <c r="H268" s="117"/>
      <c r="I268" s="81"/>
      <c r="J268" s="81"/>
      <c r="K268" s="81"/>
      <c r="L268" s="81"/>
      <c r="N268" s="81"/>
      <c r="O268" s="118"/>
    </row>
    <row r="269" spans="1:15" ht="17.25" thickBot="1" x14ac:dyDescent="0.25">
      <c r="A269" s="146"/>
      <c r="B269" s="95"/>
      <c r="C269" s="95"/>
      <c r="D269" s="95"/>
      <c r="E269" s="315"/>
      <c r="F269" s="326"/>
      <c r="G269" s="326"/>
      <c r="H269" s="117"/>
      <c r="I269" s="81"/>
      <c r="J269" s="81"/>
      <c r="K269" s="81"/>
      <c r="L269" s="81"/>
      <c r="N269" s="81"/>
      <c r="O269" s="118"/>
    </row>
    <row r="270" spans="1:15" ht="16.5" x14ac:dyDescent="0.2">
      <c r="A270" s="146"/>
      <c r="B270" s="95"/>
      <c r="C270" s="95"/>
      <c r="D270" s="95"/>
      <c r="E270" s="315"/>
      <c r="F270" s="326"/>
      <c r="G270" s="326"/>
      <c r="H270" s="117"/>
      <c r="I270" s="81"/>
      <c r="J270" s="81"/>
      <c r="K270" s="81"/>
      <c r="L270" s="81"/>
      <c r="N270" s="81"/>
      <c r="O270" s="118"/>
    </row>
    <row r="271" spans="1:15" ht="16.5" x14ac:dyDescent="0.2">
      <c r="A271" s="146"/>
      <c r="B271" s="96"/>
      <c r="C271" s="96"/>
      <c r="D271" s="96"/>
      <c r="E271" s="311"/>
      <c r="F271" s="326"/>
      <c r="G271" s="326"/>
      <c r="H271" s="117"/>
      <c r="I271" s="81"/>
      <c r="J271" s="81"/>
      <c r="K271" s="81"/>
      <c r="L271" s="81"/>
      <c r="N271" s="81"/>
      <c r="O271" s="118"/>
    </row>
    <row r="272" spans="1:15" ht="16.5" x14ac:dyDescent="0.2">
      <c r="A272" s="146"/>
      <c r="B272" s="96"/>
      <c r="C272" s="96"/>
      <c r="D272" s="96"/>
      <c r="E272" s="311"/>
      <c r="F272" s="326"/>
      <c r="G272" s="326"/>
      <c r="H272" s="117"/>
      <c r="I272" s="81"/>
      <c r="J272" s="81"/>
      <c r="K272" s="81"/>
      <c r="L272" s="81"/>
      <c r="N272" s="81"/>
      <c r="O272" s="118"/>
    </row>
    <row r="273" spans="1:15" ht="17.25" thickBot="1" x14ac:dyDescent="0.25">
      <c r="A273" s="146"/>
      <c r="B273" s="96"/>
      <c r="C273" s="96"/>
      <c r="D273" s="96"/>
      <c r="E273" s="311"/>
      <c r="F273" s="326"/>
      <c r="G273" s="326"/>
      <c r="H273" s="117"/>
      <c r="I273" s="81"/>
      <c r="J273" s="81"/>
      <c r="K273" s="81"/>
      <c r="L273" s="81"/>
      <c r="N273" s="81"/>
      <c r="O273" s="118"/>
    </row>
    <row r="274" spans="1:15" ht="17.25" thickBot="1" x14ac:dyDescent="0.25">
      <c r="A274" s="146"/>
      <c r="B274" s="95"/>
      <c r="C274" s="95"/>
      <c r="D274" s="95"/>
      <c r="E274" s="315"/>
      <c r="F274" s="326"/>
      <c r="G274" s="326"/>
      <c r="H274" s="117"/>
      <c r="I274" s="81"/>
      <c r="J274" s="81"/>
      <c r="K274" s="81"/>
      <c r="L274" s="81"/>
      <c r="N274" s="81"/>
      <c r="O274" s="118"/>
    </row>
    <row r="275" spans="1:15" ht="16.5" x14ac:dyDescent="0.2">
      <c r="A275" s="146"/>
      <c r="B275" s="95"/>
      <c r="C275" s="95"/>
      <c r="D275" s="95"/>
      <c r="E275" s="315"/>
      <c r="F275" s="326"/>
      <c r="G275" s="326"/>
      <c r="H275" s="117"/>
      <c r="I275" s="81"/>
      <c r="J275" s="81"/>
      <c r="K275" s="81"/>
      <c r="L275" s="81"/>
      <c r="N275" s="81"/>
      <c r="O275" s="118"/>
    </row>
    <row r="276" spans="1:15" ht="17.25" thickBot="1" x14ac:dyDescent="0.25">
      <c r="A276" s="146"/>
      <c r="B276" s="96"/>
      <c r="C276" s="96"/>
      <c r="D276" s="96"/>
      <c r="E276" s="311"/>
      <c r="F276" s="326"/>
      <c r="G276" s="326"/>
      <c r="H276" s="117"/>
      <c r="I276" s="81"/>
      <c r="J276" s="81"/>
      <c r="K276" s="81"/>
      <c r="L276" s="81"/>
      <c r="N276" s="81"/>
      <c r="O276" s="118"/>
    </row>
    <row r="277" spans="1:15" ht="17.25" thickBot="1" x14ac:dyDescent="0.25">
      <c r="A277" s="146"/>
      <c r="B277" s="95"/>
      <c r="C277" s="95"/>
      <c r="D277" s="95"/>
      <c r="E277" s="315"/>
      <c r="F277" s="326"/>
      <c r="G277" s="326"/>
      <c r="H277" s="117"/>
      <c r="I277" s="81"/>
      <c r="J277" s="81"/>
      <c r="K277" s="81"/>
      <c r="L277" s="81"/>
      <c r="N277" s="81"/>
      <c r="O277" s="118"/>
    </row>
    <row r="278" spans="1:15" ht="16.5" x14ac:dyDescent="0.2">
      <c r="A278" s="146"/>
      <c r="B278" s="95"/>
      <c r="C278" s="95"/>
      <c r="D278" s="95"/>
      <c r="E278" s="315"/>
      <c r="F278" s="326"/>
      <c r="G278" s="326"/>
      <c r="H278" s="117"/>
      <c r="I278" s="81"/>
      <c r="J278" s="81"/>
      <c r="K278" s="81"/>
      <c r="L278" s="81"/>
      <c r="N278" s="81"/>
      <c r="O278" s="118"/>
    </row>
    <row r="279" spans="1:15" ht="16.5" x14ac:dyDescent="0.2">
      <c r="A279" s="146"/>
      <c r="B279" s="96"/>
      <c r="C279" s="96"/>
      <c r="D279" s="96"/>
      <c r="E279" s="311"/>
      <c r="F279" s="326"/>
      <c r="G279" s="326"/>
      <c r="H279" s="117"/>
      <c r="I279" s="81"/>
      <c r="J279" s="81"/>
      <c r="K279" s="81"/>
      <c r="L279" s="81"/>
      <c r="N279" s="81"/>
      <c r="O279" s="118"/>
    </row>
    <row r="280" spans="1:15" ht="16.5" x14ac:dyDescent="0.2">
      <c r="A280" s="146"/>
      <c r="B280" s="96"/>
      <c r="C280" s="96"/>
      <c r="D280" s="96"/>
      <c r="E280" s="311"/>
      <c r="F280" s="326"/>
      <c r="G280" s="326"/>
      <c r="H280" s="117"/>
      <c r="I280" s="81"/>
      <c r="J280" s="81"/>
      <c r="K280" s="81"/>
      <c r="L280" s="81"/>
      <c r="N280" s="81"/>
      <c r="O280" s="118"/>
    </row>
    <row r="281" spans="1:15" ht="17.25" thickBot="1" x14ac:dyDescent="0.25">
      <c r="A281" s="146"/>
      <c r="B281" s="75"/>
      <c r="C281" s="75"/>
      <c r="D281" s="75"/>
      <c r="E281" s="320"/>
      <c r="F281" s="326"/>
      <c r="G281" s="326"/>
      <c r="H281" s="117"/>
      <c r="I281" s="81"/>
      <c r="J281" s="81"/>
      <c r="K281" s="81"/>
      <c r="L281" s="81"/>
      <c r="N281" s="81"/>
      <c r="O281" s="118"/>
    </row>
    <row r="282" spans="1:15" ht="17.25" thickBot="1" x14ac:dyDescent="0.25">
      <c r="A282" s="146"/>
      <c r="B282" s="95"/>
      <c r="C282" s="95"/>
      <c r="D282" s="95"/>
      <c r="E282" s="315"/>
      <c r="F282" s="326"/>
      <c r="G282" s="326"/>
      <c r="H282" s="117"/>
      <c r="I282" s="81"/>
      <c r="J282" s="81"/>
      <c r="K282" s="81"/>
      <c r="L282" s="81"/>
      <c r="N282" s="81"/>
      <c r="O282" s="118"/>
    </row>
    <row r="283" spans="1:15" s="167" customFormat="1" ht="16.5" x14ac:dyDescent="0.2">
      <c r="A283" s="172"/>
      <c r="B283" s="165"/>
      <c r="C283" s="165"/>
      <c r="D283" s="165"/>
      <c r="E283" s="323"/>
      <c r="F283" s="327"/>
      <c r="G283" s="327"/>
      <c r="H283" s="166"/>
      <c r="I283" s="161"/>
      <c r="J283" s="161"/>
      <c r="K283" s="161"/>
      <c r="L283" s="161"/>
      <c r="N283" s="161"/>
      <c r="O283" s="128"/>
    </row>
    <row r="284" spans="1:15" ht="16.5" x14ac:dyDescent="0.2">
      <c r="A284" s="146"/>
      <c r="B284" s="96"/>
      <c r="C284" s="96"/>
      <c r="D284" s="96"/>
      <c r="E284" s="311"/>
      <c r="F284" s="326"/>
      <c r="G284" s="326"/>
      <c r="H284" s="117"/>
      <c r="I284" s="81"/>
      <c r="J284" s="81"/>
      <c r="K284" s="81"/>
      <c r="L284" s="81"/>
      <c r="N284" s="81"/>
      <c r="O284" s="118"/>
    </row>
    <row r="285" spans="1:15" ht="17.25" thickBot="1" x14ac:dyDescent="0.25">
      <c r="A285" s="146"/>
      <c r="B285" s="96"/>
      <c r="C285" s="96"/>
      <c r="D285" s="96"/>
      <c r="E285" s="311"/>
      <c r="F285" s="326"/>
      <c r="G285" s="326"/>
      <c r="H285" s="117"/>
      <c r="I285" s="81"/>
      <c r="J285" s="81"/>
      <c r="K285" s="81"/>
      <c r="L285" s="81"/>
      <c r="N285" s="81"/>
      <c r="O285" s="118"/>
    </row>
    <row r="286" spans="1:15" ht="17.25" thickBot="1" x14ac:dyDescent="0.25">
      <c r="A286" s="146"/>
      <c r="B286" s="95"/>
      <c r="C286" s="95"/>
      <c r="D286" s="95"/>
      <c r="E286" s="315"/>
      <c r="F286" s="326"/>
      <c r="G286" s="326"/>
      <c r="H286" s="117"/>
      <c r="I286" s="81"/>
      <c r="J286" s="81"/>
      <c r="K286" s="81"/>
      <c r="L286" s="81"/>
      <c r="N286" s="81"/>
      <c r="O286" s="118"/>
    </row>
    <row r="287" spans="1:15" ht="17.25" thickBot="1" x14ac:dyDescent="0.25">
      <c r="A287" s="146"/>
      <c r="B287" s="95"/>
      <c r="C287" s="95"/>
      <c r="D287" s="95"/>
      <c r="E287" s="315"/>
      <c r="F287" s="326"/>
      <c r="G287" s="326"/>
      <c r="H287" s="117"/>
      <c r="I287" s="81"/>
      <c r="J287" s="81"/>
      <c r="K287" s="81"/>
      <c r="L287" s="81"/>
      <c r="N287" s="81"/>
      <c r="O287" s="118"/>
    </row>
    <row r="288" spans="1:15" ht="17.25" thickBot="1" x14ac:dyDescent="0.25">
      <c r="A288" s="88"/>
      <c r="B288" s="95"/>
      <c r="C288" s="95"/>
      <c r="D288" s="95"/>
      <c r="E288" s="315"/>
      <c r="F288" s="326"/>
      <c r="G288" s="326"/>
      <c r="H288" s="117"/>
      <c r="I288" s="81"/>
      <c r="J288" s="81"/>
      <c r="K288" s="81"/>
      <c r="L288" s="81"/>
      <c r="N288" s="81"/>
      <c r="O288" s="118"/>
    </row>
    <row r="289" spans="1:15" ht="17.25" thickBot="1" x14ac:dyDescent="0.25">
      <c r="A289" s="88"/>
      <c r="B289" s="96"/>
      <c r="C289" s="96"/>
      <c r="D289" s="96"/>
      <c r="E289" s="311"/>
      <c r="F289" s="326"/>
      <c r="G289" s="326"/>
      <c r="H289" s="117"/>
      <c r="I289" s="81"/>
      <c r="J289" s="81"/>
      <c r="K289" s="81"/>
      <c r="L289" s="81"/>
      <c r="N289" s="81"/>
      <c r="O289" s="118"/>
    </row>
    <row r="290" spans="1:15" ht="17.25" thickBot="1" x14ac:dyDescent="0.25">
      <c r="A290" s="88"/>
      <c r="B290" s="96"/>
      <c r="C290" s="96"/>
      <c r="D290" s="96"/>
      <c r="E290" s="311"/>
      <c r="F290" s="326"/>
      <c r="G290" s="326"/>
      <c r="H290" s="117"/>
      <c r="I290" s="81"/>
      <c r="J290" s="81"/>
      <c r="K290" s="81"/>
      <c r="L290" s="81"/>
      <c r="N290" s="81"/>
      <c r="O290" s="118"/>
    </row>
    <row r="291" spans="1:15" ht="17.25" thickBot="1" x14ac:dyDescent="0.25">
      <c r="A291" s="88"/>
      <c r="B291" s="95"/>
      <c r="C291" s="95"/>
      <c r="D291" s="95"/>
      <c r="E291" s="315"/>
      <c r="F291" s="326"/>
      <c r="G291" s="326"/>
      <c r="H291" s="117"/>
      <c r="I291" s="81"/>
      <c r="J291" s="81"/>
      <c r="K291" s="81"/>
      <c r="L291" s="81"/>
      <c r="N291" s="81"/>
      <c r="O291" s="118"/>
    </row>
    <row r="292" spans="1:15" ht="16.5" x14ac:dyDescent="0.2">
      <c r="A292" s="146"/>
      <c r="B292" s="95"/>
      <c r="C292" s="95"/>
      <c r="D292" s="95"/>
      <c r="E292" s="315"/>
      <c r="F292" s="326"/>
      <c r="G292" s="326"/>
      <c r="H292" s="117"/>
      <c r="I292" s="81"/>
      <c r="J292" s="81"/>
      <c r="K292" s="81"/>
      <c r="L292" s="81"/>
      <c r="N292" s="81"/>
      <c r="O292" s="118"/>
    </row>
    <row r="293" spans="1:15" ht="17.25" thickBot="1" x14ac:dyDescent="0.25">
      <c r="A293" s="146"/>
      <c r="B293" s="96"/>
      <c r="C293" s="96"/>
      <c r="D293" s="96"/>
      <c r="E293" s="311"/>
      <c r="F293" s="326"/>
      <c r="G293" s="326"/>
      <c r="H293" s="117"/>
      <c r="I293" s="81"/>
      <c r="J293" s="81"/>
      <c r="K293" s="81"/>
      <c r="L293" s="81"/>
      <c r="N293" s="81"/>
      <c r="O293" s="118"/>
    </row>
    <row r="294" spans="1:15" ht="17.25" thickBot="1" x14ac:dyDescent="0.25">
      <c r="A294" s="88"/>
      <c r="B294" s="96"/>
      <c r="C294" s="96"/>
      <c r="D294" s="96"/>
      <c r="E294" s="311"/>
      <c r="F294" s="326"/>
      <c r="G294" s="326"/>
      <c r="H294" s="117"/>
      <c r="I294" s="81"/>
      <c r="J294" s="81"/>
      <c r="K294" s="81"/>
      <c r="L294" s="81"/>
      <c r="N294" s="81"/>
      <c r="O294" s="118"/>
    </row>
    <row r="295" spans="1:15" ht="17.25" thickBot="1" x14ac:dyDescent="0.25">
      <c r="A295" s="88"/>
      <c r="B295" s="95"/>
      <c r="C295" s="95"/>
      <c r="D295" s="95"/>
      <c r="E295" s="315"/>
      <c r="F295" s="326"/>
      <c r="G295" s="326"/>
      <c r="H295" s="117"/>
      <c r="I295" s="81"/>
      <c r="J295" s="81"/>
      <c r="K295" s="81"/>
      <c r="L295" s="81"/>
      <c r="N295" s="81"/>
      <c r="O295" s="118"/>
    </row>
    <row r="296" spans="1:15" ht="16.5" x14ac:dyDescent="0.2">
      <c r="A296" s="146"/>
      <c r="B296" s="95"/>
      <c r="C296" s="95"/>
      <c r="D296" s="95"/>
      <c r="E296" s="315"/>
      <c r="F296" s="326"/>
      <c r="G296" s="326"/>
      <c r="H296" s="117"/>
      <c r="I296" s="81"/>
      <c r="J296" s="81"/>
      <c r="K296" s="81"/>
      <c r="L296" s="81"/>
      <c r="N296" s="81"/>
      <c r="O296" s="118"/>
    </row>
    <row r="297" spans="1:15" ht="17.25" thickBot="1" x14ac:dyDescent="0.25">
      <c r="A297" s="146"/>
      <c r="B297" s="96"/>
      <c r="C297" s="96"/>
      <c r="D297" s="96"/>
      <c r="E297" s="311"/>
      <c r="F297" s="326"/>
      <c r="G297" s="326"/>
      <c r="H297" s="117"/>
      <c r="I297" s="81"/>
      <c r="J297" s="81"/>
      <c r="K297" s="81"/>
      <c r="L297" s="81"/>
      <c r="N297" s="81"/>
      <c r="O297" s="118"/>
    </row>
    <row r="298" spans="1:15" ht="17.25" thickBot="1" x14ac:dyDescent="0.25">
      <c r="A298" s="146"/>
      <c r="B298" s="95"/>
      <c r="C298" s="95"/>
      <c r="D298" s="95"/>
      <c r="E298" s="315"/>
      <c r="F298" s="326"/>
      <c r="G298" s="326"/>
      <c r="H298" s="117"/>
      <c r="I298" s="81"/>
      <c r="J298" s="81"/>
      <c r="K298" s="81"/>
      <c r="L298" s="81"/>
      <c r="N298" s="81"/>
      <c r="O298" s="118"/>
    </row>
    <row r="299" spans="1:15" ht="17.25" thickBot="1" x14ac:dyDescent="0.25">
      <c r="A299" s="146"/>
      <c r="B299" s="95"/>
      <c r="C299" s="95"/>
      <c r="D299" s="95"/>
      <c r="E299" s="315"/>
      <c r="F299" s="326"/>
      <c r="G299" s="326"/>
      <c r="H299" s="117"/>
      <c r="I299" s="81"/>
      <c r="J299" s="81"/>
      <c r="K299" s="81"/>
      <c r="L299" s="81"/>
      <c r="N299" s="81"/>
      <c r="O299" s="118"/>
    </row>
    <row r="300" spans="1:15" ht="17.25" thickBot="1" x14ac:dyDescent="0.25">
      <c r="A300" s="146"/>
      <c r="B300" s="95"/>
      <c r="C300" s="95"/>
      <c r="D300" s="95"/>
      <c r="E300" s="315"/>
      <c r="F300" s="326"/>
      <c r="G300" s="326"/>
      <c r="H300" s="117"/>
      <c r="I300" s="81"/>
      <c r="J300" s="81"/>
      <c r="K300" s="81"/>
      <c r="L300" s="81"/>
      <c r="N300" s="81"/>
      <c r="O300" s="118"/>
    </row>
    <row r="301" spans="1:15" ht="17.25" thickBot="1" x14ac:dyDescent="0.25">
      <c r="A301" s="146"/>
      <c r="B301" s="95"/>
      <c r="C301" s="95"/>
      <c r="D301" s="95"/>
      <c r="E301" s="315"/>
      <c r="F301" s="326"/>
      <c r="G301" s="326"/>
      <c r="H301" s="117"/>
      <c r="I301" s="81"/>
      <c r="J301" s="81"/>
      <c r="K301" s="81"/>
      <c r="L301" s="81"/>
      <c r="N301" s="81"/>
      <c r="O301" s="118"/>
    </row>
    <row r="302" spans="1:15" ht="16.5" x14ac:dyDescent="0.2">
      <c r="A302" s="88"/>
      <c r="B302" s="96"/>
      <c r="C302" s="96"/>
      <c r="D302" s="96"/>
      <c r="E302" s="311"/>
      <c r="F302" s="326"/>
      <c r="G302" s="326"/>
      <c r="H302" s="117"/>
      <c r="I302" s="81"/>
      <c r="J302" s="81"/>
      <c r="K302" s="81"/>
      <c r="L302" s="81"/>
      <c r="N302" s="81"/>
      <c r="O302" s="118"/>
    </row>
    <row r="303" spans="1:15" ht="17.25" thickBot="1" x14ac:dyDescent="0.25">
      <c r="A303" s="146"/>
      <c r="B303" s="96"/>
      <c r="C303" s="96"/>
      <c r="D303" s="96"/>
      <c r="E303" s="311"/>
      <c r="F303" s="326"/>
      <c r="G303" s="326"/>
      <c r="H303" s="117"/>
      <c r="I303" s="81"/>
      <c r="J303" s="81"/>
      <c r="K303" s="81"/>
      <c r="L303" s="81"/>
      <c r="N303" s="81"/>
      <c r="O303" s="118"/>
    </row>
    <row r="304" spans="1:15" ht="16.5" x14ac:dyDescent="0.2">
      <c r="A304" s="146"/>
      <c r="B304" s="95"/>
      <c r="C304" s="95"/>
      <c r="D304" s="95"/>
      <c r="E304" s="315"/>
      <c r="F304" s="326"/>
      <c r="G304" s="326"/>
      <c r="H304" s="117"/>
      <c r="I304" s="81"/>
      <c r="J304" s="81"/>
      <c r="K304" s="81"/>
      <c r="L304" s="81"/>
      <c r="N304" s="81"/>
      <c r="O304" s="118"/>
    </row>
    <row r="305" spans="1:15" ht="16.5" x14ac:dyDescent="0.2">
      <c r="A305" s="146"/>
      <c r="B305" s="96"/>
      <c r="C305" s="96"/>
      <c r="D305" s="96"/>
      <c r="E305" s="311"/>
      <c r="F305" s="326"/>
      <c r="G305" s="326"/>
      <c r="H305" s="117"/>
      <c r="I305" s="81"/>
      <c r="J305" s="81"/>
      <c r="K305" s="81"/>
      <c r="L305" s="81"/>
      <c r="N305" s="81"/>
      <c r="O305" s="118"/>
    </row>
    <row r="306" spans="1:15" ht="16.5" x14ac:dyDescent="0.2">
      <c r="A306" s="146"/>
      <c r="B306" s="96"/>
      <c r="C306" s="96"/>
      <c r="D306" s="96"/>
      <c r="E306" s="311"/>
      <c r="F306" s="326"/>
      <c r="G306" s="326"/>
      <c r="H306" s="117"/>
      <c r="I306" s="81"/>
      <c r="J306" s="81"/>
      <c r="K306" s="81"/>
      <c r="L306" s="81"/>
      <c r="N306" s="81"/>
      <c r="O306" s="118"/>
    </row>
    <row r="307" spans="1:15" ht="17.25" thickBot="1" x14ac:dyDescent="0.25">
      <c r="A307" s="146"/>
      <c r="B307" s="75"/>
      <c r="C307" s="75"/>
      <c r="D307" s="75"/>
      <c r="E307" s="320"/>
      <c r="F307" s="326"/>
      <c r="G307" s="326"/>
      <c r="H307" s="117"/>
      <c r="I307" s="81"/>
      <c r="J307" s="81"/>
      <c r="K307" s="81"/>
      <c r="L307" s="81"/>
      <c r="N307" s="81"/>
      <c r="O307" s="118"/>
    </row>
    <row r="308" spans="1:15" ht="16.5" x14ac:dyDescent="0.2">
      <c r="A308" s="146"/>
      <c r="B308" s="95"/>
      <c r="C308" s="95"/>
      <c r="D308" s="95"/>
      <c r="E308" s="315"/>
      <c r="F308" s="326"/>
      <c r="G308" s="326"/>
      <c r="H308" s="117"/>
      <c r="I308" s="81"/>
      <c r="J308" s="81"/>
      <c r="K308" s="81"/>
      <c r="L308" s="81"/>
      <c r="N308" s="81"/>
      <c r="O308" s="118"/>
    </row>
    <row r="309" spans="1:15" ht="16.5" x14ac:dyDescent="0.2">
      <c r="A309" s="146"/>
      <c r="B309" s="96"/>
      <c r="C309" s="96"/>
      <c r="D309" s="96"/>
      <c r="E309" s="311"/>
      <c r="F309" s="326"/>
      <c r="G309" s="326"/>
      <c r="H309" s="117"/>
      <c r="I309" s="81"/>
      <c r="J309" s="81"/>
      <c r="K309" s="81"/>
      <c r="L309" s="81"/>
      <c r="N309" s="81"/>
      <c r="O309" s="118"/>
    </row>
    <row r="310" spans="1:15" ht="17.25" thickBot="1" x14ac:dyDescent="0.25">
      <c r="A310" s="146"/>
      <c r="B310" s="96"/>
      <c r="C310" s="96"/>
      <c r="D310" s="96"/>
      <c r="E310" s="311"/>
      <c r="F310" s="326"/>
      <c r="G310" s="326"/>
      <c r="H310" s="117"/>
      <c r="I310" s="81"/>
      <c r="J310" s="81"/>
      <c r="K310" s="81"/>
      <c r="L310" s="81"/>
      <c r="N310" s="81"/>
      <c r="O310" s="118"/>
    </row>
    <row r="311" spans="1:15" ht="16.5" x14ac:dyDescent="0.2">
      <c r="A311" s="146"/>
      <c r="B311" s="95"/>
      <c r="C311" s="95"/>
      <c r="D311" s="95"/>
      <c r="E311" s="315"/>
      <c r="F311" s="326"/>
      <c r="G311" s="326"/>
      <c r="H311" s="117"/>
      <c r="I311" s="81"/>
      <c r="J311" s="81"/>
      <c r="K311" s="81"/>
      <c r="L311" s="81"/>
      <c r="N311" s="81"/>
      <c r="O311" s="118"/>
    </row>
    <row r="312" spans="1:15" ht="16.5" x14ac:dyDescent="0.2">
      <c r="A312" s="146"/>
      <c r="B312" s="96"/>
      <c r="C312" s="96"/>
      <c r="D312" s="96"/>
      <c r="E312" s="311"/>
      <c r="F312" s="326"/>
      <c r="G312" s="326"/>
      <c r="H312" s="117"/>
      <c r="I312" s="81"/>
      <c r="J312" s="81"/>
      <c r="K312" s="81"/>
      <c r="L312" s="81"/>
      <c r="N312" s="81"/>
      <c r="O312" s="118"/>
    </row>
    <row r="313" spans="1:15" ht="17.25" thickBot="1" x14ac:dyDescent="0.25">
      <c r="A313" s="146"/>
      <c r="B313" s="96"/>
      <c r="C313" s="96"/>
      <c r="D313" s="96"/>
      <c r="E313" s="311"/>
      <c r="F313" s="326"/>
      <c r="G313" s="326"/>
      <c r="H313" s="117"/>
      <c r="I313" s="81"/>
      <c r="J313" s="81"/>
      <c r="K313" s="81"/>
      <c r="L313" s="81"/>
      <c r="N313" s="81"/>
      <c r="O313" s="118"/>
    </row>
    <row r="314" spans="1:15" ht="16.5" x14ac:dyDescent="0.2">
      <c r="A314" s="146"/>
      <c r="B314" s="95"/>
      <c r="C314" s="95"/>
      <c r="D314" s="95"/>
      <c r="E314" s="315"/>
      <c r="F314" s="326"/>
      <c r="G314" s="326"/>
      <c r="H314" s="117"/>
      <c r="I314" s="81"/>
      <c r="J314" s="81"/>
      <c r="K314" s="81"/>
      <c r="L314" s="81"/>
      <c r="N314" s="81"/>
      <c r="O314" s="118"/>
    </row>
    <row r="315" spans="1:15" ht="17.25" thickBot="1" x14ac:dyDescent="0.25">
      <c r="A315" s="146"/>
      <c r="B315" s="96"/>
      <c r="C315" s="96"/>
      <c r="D315" s="96"/>
      <c r="E315" s="311"/>
      <c r="F315" s="326"/>
      <c r="G315" s="326"/>
      <c r="H315" s="117"/>
      <c r="I315" s="81"/>
      <c r="J315" s="81"/>
      <c r="K315" s="81"/>
      <c r="L315" s="81"/>
      <c r="N315" s="81"/>
      <c r="O315" s="118"/>
    </row>
    <row r="316" spans="1:15" ht="17.25" thickBot="1" x14ac:dyDescent="0.25">
      <c r="A316" s="146"/>
      <c r="B316" s="95"/>
      <c r="C316" s="95"/>
      <c r="D316" s="95"/>
      <c r="E316" s="315"/>
      <c r="F316" s="326"/>
      <c r="G316" s="326"/>
      <c r="H316" s="117"/>
      <c r="I316" s="81"/>
      <c r="J316" s="81"/>
      <c r="K316" s="81"/>
      <c r="L316" s="81"/>
      <c r="N316" s="81"/>
      <c r="O316" s="118"/>
    </row>
    <row r="317" spans="1:15" ht="16.5" x14ac:dyDescent="0.2">
      <c r="A317" s="146"/>
      <c r="B317" s="95"/>
      <c r="C317" s="95"/>
      <c r="D317" s="95"/>
      <c r="E317" s="315"/>
      <c r="F317" s="326"/>
      <c r="G317" s="326"/>
      <c r="H317" s="117"/>
      <c r="I317" s="81"/>
      <c r="J317" s="81"/>
      <c r="K317" s="81"/>
      <c r="L317" s="81"/>
      <c r="N317" s="81"/>
      <c r="O317" s="118"/>
    </row>
    <row r="318" spans="1:15" ht="17.25" thickBot="1" x14ac:dyDescent="0.25">
      <c r="A318" s="146"/>
      <c r="B318" s="96"/>
      <c r="C318" s="96"/>
      <c r="D318" s="96"/>
      <c r="E318" s="311"/>
      <c r="F318" s="326"/>
      <c r="G318" s="326"/>
      <c r="H318" s="117"/>
      <c r="I318" s="81"/>
      <c r="J318" s="81"/>
      <c r="K318" s="81"/>
      <c r="L318" s="81"/>
      <c r="N318" s="81"/>
      <c r="O318" s="118"/>
    </row>
    <row r="319" spans="1:15" ht="17.25" thickBot="1" x14ac:dyDescent="0.25">
      <c r="A319" s="88"/>
      <c r="B319" s="96"/>
      <c r="C319" s="96"/>
      <c r="D319" s="96"/>
      <c r="E319" s="311"/>
      <c r="F319" s="326"/>
      <c r="G319" s="326"/>
      <c r="H319" s="117"/>
      <c r="I319" s="81"/>
      <c r="J319" s="81"/>
      <c r="K319" s="81"/>
      <c r="L319" s="81"/>
      <c r="N319" s="81"/>
      <c r="O319" s="118"/>
    </row>
    <row r="320" spans="1:15" ht="17.25" thickBot="1" x14ac:dyDescent="0.25">
      <c r="A320" s="88"/>
      <c r="B320" s="96"/>
      <c r="C320" s="96"/>
      <c r="D320" s="96"/>
      <c r="E320" s="311"/>
      <c r="F320" s="326"/>
      <c r="G320" s="326"/>
      <c r="H320" s="117"/>
      <c r="I320" s="81"/>
      <c r="J320" s="81"/>
      <c r="K320" s="81"/>
      <c r="L320" s="81"/>
      <c r="N320" s="81"/>
      <c r="O320" s="118"/>
    </row>
    <row r="321" spans="1:15" ht="16.5" x14ac:dyDescent="0.2">
      <c r="A321" s="146"/>
      <c r="B321" s="95"/>
      <c r="C321" s="95"/>
      <c r="D321" s="95"/>
      <c r="E321" s="315"/>
      <c r="F321" s="326"/>
      <c r="G321" s="326"/>
      <c r="H321" s="117"/>
      <c r="I321" s="81"/>
      <c r="J321" s="81"/>
      <c r="K321" s="81"/>
      <c r="L321" s="81"/>
      <c r="N321" s="81"/>
      <c r="O321" s="118"/>
    </row>
    <row r="322" spans="1:15" ht="16.5" x14ac:dyDescent="0.2">
      <c r="A322" s="146"/>
      <c r="B322" s="96"/>
      <c r="C322" s="96"/>
      <c r="D322" s="96"/>
      <c r="E322" s="311"/>
      <c r="F322" s="326"/>
      <c r="G322" s="326"/>
      <c r="H322" s="117"/>
      <c r="I322" s="81"/>
      <c r="J322" s="81"/>
      <c r="K322" s="81"/>
      <c r="L322" s="81"/>
      <c r="N322" s="81"/>
      <c r="O322" s="118"/>
    </row>
    <row r="323" spans="1:15" ht="16.5" x14ac:dyDescent="0.2">
      <c r="A323" s="146"/>
      <c r="B323" s="102"/>
      <c r="C323" s="102"/>
      <c r="D323" s="102"/>
      <c r="E323" s="314"/>
      <c r="F323" s="326"/>
      <c r="G323" s="326"/>
      <c r="H323" s="117"/>
      <c r="I323" s="81"/>
      <c r="J323" s="81"/>
      <c r="K323" s="81"/>
      <c r="L323" s="81"/>
      <c r="N323" s="81"/>
      <c r="O323" s="118"/>
    </row>
    <row r="324" spans="1:15" ht="16.5" x14ac:dyDescent="0.2">
      <c r="A324" s="146"/>
      <c r="B324" s="96"/>
      <c r="C324" s="96"/>
      <c r="D324" s="96"/>
      <c r="E324" s="311"/>
      <c r="F324" s="326"/>
      <c r="G324" s="326"/>
      <c r="H324" s="117"/>
      <c r="I324" s="81"/>
      <c r="J324" s="81"/>
      <c r="K324" s="81"/>
      <c r="L324" s="81"/>
      <c r="N324" s="81"/>
      <c r="O324" s="118"/>
    </row>
    <row r="325" spans="1:15" ht="16.5" x14ac:dyDescent="0.2">
      <c r="A325" s="146"/>
      <c r="B325" s="96"/>
      <c r="C325" s="96"/>
      <c r="D325" s="96"/>
      <c r="E325" s="311"/>
      <c r="F325" s="326"/>
      <c r="G325" s="326"/>
      <c r="H325" s="117"/>
      <c r="I325" s="81"/>
      <c r="J325" s="81"/>
      <c r="K325" s="81"/>
      <c r="L325" s="81"/>
      <c r="N325" s="81"/>
      <c r="O325" s="118"/>
    </row>
    <row r="326" spans="1:15" ht="16.5" x14ac:dyDescent="0.2">
      <c r="A326" s="146"/>
      <c r="B326" s="96"/>
      <c r="C326" s="96"/>
      <c r="D326" s="96"/>
      <c r="E326" s="311"/>
      <c r="F326" s="326"/>
      <c r="G326" s="326"/>
      <c r="H326" s="117"/>
      <c r="I326" s="81"/>
      <c r="J326" s="81"/>
      <c r="K326" s="81"/>
      <c r="L326" s="81"/>
      <c r="N326" s="81"/>
      <c r="O326" s="118"/>
    </row>
    <row r="327" spans="1:15" ht="17.25" thickBot="1" x14ac:dyDescent="0.25">
      <c r="A327" s="146"/>
      <c r="B327" s="96"/>
      <c r="C327" s="96"/>
      <c r="D327" s="110"/>
      <c r="E327" s="311"/>
      <c r="F327" s="326"/>
      <c r="G327" s="326"/>
      <c r="H327" s="117"/>
      <c r="I327" s="81"/>
      <c r="J327" s="81"/>
      <c r="K327" s="81"/>
      <c r="L327" s="81"/>
      <c r="N327" s="81"/>
      <c r="O327" s="118"/>
    </row>
    <row r="328" spans="1:15" ht="16.5" x14ac:dyDescent="0.2">
      <c r="A328" s="146"/>
      <c r="B328" s="96"/>
      <c r="C328" s="96"/>
      <c r="D328" s="96"/>
      <c r="E328" s="311"/>
      <c r="F328" s="326"/>
      <c r="G328" s="326"/>
      <c r="H328" s="117"/>
      <c r="I328" s="81"/>
      <c r="J328" s="81"/>
      <c r="K328" s="81"/>
      <c r="L328" s="81"/>
      <c r="N328" s="81"/>
      <c r="O328" s="118"/>
    </row>
    <row r="329" spans="1:15" ht="16.5" x14ac:dyDescent="0.2">
      <c r="A329" s="146"/>
      <c r="B329" s="96"/>
      <c r="C329" s="96"/>
      <c r="D329" s="96"/>
      <c r="E329" s="311"/>
      <c r="F329" s="326"/>
      <c r="G329" s="326"/>
      <c r="H329" s="117"/>
      <c r="I329" s="81"/>
      <c r="J329" s="81"/>
      <c r="K329" s="81"/>
      <c r="L329" s="81"/>
      <c r="N329" s="81"/>
      <c r="O329" s="118"/>
    </row>
    <row r="330" spans="1:15" ht="16.5" x14ac:dyDescent="0.2">
      <c r="A330" s="146"/>
      <c r="B330" s="96"/>
      <c r="C330" s="96"/>
      <c r="D330" s="96"/>
      <c r="E330" s="311"/>
      <c r="F330" s="326"/>
      <c r="G330" s="326"/>
      <c r="H330" s="117"/>
      <c r="I330" s="81"/>
      <c r="J330" s="81"/>
      <c r="K330" s="81"/>
      <c r="L330" s="81"/>
      <c r="N330" s="81"/>
      <c r="O330" s="118"/>
    </row>
    <row r="331" spans="1:15" ht="17.25" thickBot="1" x14ac:dyDescent="0.25">
      <c r="A331" s="146"/>
      <c r="B331" s="96"/>
      <c r="C331" s="96"/>
      <c r="D331" s="96"/>
      <c r="E331" s="311"/>
      <c r="F331" s="326"/>
      <c r="G331" s="326"/>
      <c r="H331" s="117"/>
      <c r="I331" s="81"/>
      <c r="J331" s="81"/>
      <c r="K331" s="81"/>
      <c r="L331" s="81"/>
      <c r="N331" s="81"/>
      <c r="O331" s="118"/>
    </row>
    <row r="332" spans="1:15" ht="17.25" thickBot="1" x14ac:dyDescent="0.25">
      <c r="A332" s="129"/>
      <c r="B332" s="96"/>
      <c r="C332" s="96"/>
      <c r="D332" s="96"/>
      <c r="E332" s="311"/>
      <c r="F332" s="326"/>
      <c r="G332" s="326"/>
      <c r="H332" s="117"/>
      <c r="I332" s="81"/>
      <c r="J332" s="81"/>
      <c r="K332" s="81"/>
      <c r="L332" s="81"/>
      <c r="N332" s="81"/>
      <c r="O332" s="118"/>
    </row>
    <row r="333" spans="1:15" ht="16.5" x14ac:dyDescent="0.2">
      <c r="A333" s="171"/>
      <c r="B333" s="96"/>
      <c r="C333" s="96"/>
      <c r="D333" s="96"/>
      <c r="E333" s="311"/>
      <c r="F333" s="326"/>
      <c r="G333" s="326"/>
      <c r="H333" s="117"/>
      <c r="I333" s="81"/>
      <c r="J333" s="81"/>
      <c r="K333" s="81"/>
      <c r="L333" s="81"/>
      <c r="N333" s="81"/>
      <c r="O333" s="118"/>
    </row>
    <row r="334" spans="1:15" ht="16.5" x14ac:dyDescent="0.2">
      <c r="A334" s="146"/>
      <c r="B334" s="96"/>
      <c r="C334" s="96"/>
      <c r="D334" s="96"/>
      <c r="E334" s="311"/>
      <c r="F334" s="326"/>
      <c r="G334" s="326"/>
      <c r="H334" s="117"/>
      <c r="I334" s="81"/>
      <c r="J334" s="81"/>
      <c r="K334" s="81"/>
      <c r="L334" s="81"/>
      <c r="N334" s="81"/>
      <c r="O334" s="118"/>
    </row>
    <row r="335" spans="1:15" ht="16.5" x14ac:dyDescent="0.2">
      <c r="A335" s="146"/>
      <c r="B335" s="96"/>
      <c r="C335" s="96"/>
      <c r="D335" s="96"/>
      <c r="E335" s="311"/>
      <c r="F335" s="326"/>
      <c r="G335" s="326"/>
      <c r="H335" s="117"/>
      <c r="I335" s="81"/>
      <c r="J335" s="81"/>
      <c r="K335" s="81"/>
      <c r="L335" s="81"/>
      <c r="N335" s="81"/>
      <c r="O335" s="118"/>
    </row>
    <row r="336" spans="1:15" ht="16.5" x14ac:dyDescent="0.2">
      <c r="A336" s="146"/>
      <c r="B336" s="96"/>
      <c r="C336" s="96"/>
      <c r="D336" s="96"/>
      <c r="E336" s="96"/>
      <c r="F336" s="117"/>
      <c r="G336" s="117"/>
      <c r="H336" s="117"/>
      <c r="I336" s="81"/>
      <c r="J336" s="81"/>
      <c r="K336" s="81"/>
      <c r="L336" s="81"/>
      <c r="N336" s="81"/>
      <c r="O336" s="118"/>
    </row>
    <row r="337" spans="1:15" ht="16.5" x14ac:dyDescent="0.2">
      <c r="A337" s="146"/>
      <c r="B337" s="96"/>
      <c r="C337" s="96"/>
      <c r="D337" s="96"/>
      <c r="E337" s="96"/>
      <c r="F337" s="117"/>
      <c r="G337" s="117"/>
      <c r="H337" s="117"/>
      <c r="I337" s="81"/>
      <c r="J337" s="81"/>
      <c r="K337" s="81"/>
      <c r="L337" s="81"/>
      <c r="N337" s="81"/>
      <c r="O337" s="118"/>
    </row>
    <row r="338" spans="1:15" ht="16.5" x14ac:dyDescent="0.2">
      <c r="A338" s="146"/>
      <c r="B338" s="96"/>
      <c r="C338" s="96"/>
      <c r="D338" s="96"/>
      <c r="E338" s="96"/>
      <c r="F338" s="117"/>
      <c r="G338" s="117"/>
      <c r="H338" s="117"/>
      <c r="I338" s="81"/>
      <c r="J338" s="81"/>
      <c r="K338" s="81"/>
      <c r="L338" s="81"/>
      <c r="N338" s="81"/>
      <c r="O338" s="118"/>
    </row>
    <row r="339" spans="1:15" ht="16.5" x14ac:dyDescent="0.2">
      <c r="A339" s="146"/>
      <c r="B339" s="96"/>
      <c r="C339" s="96"/>
      <c r="D339" s="96"/>
      <c r="E339" s="96"/>
      <c r="F339" s="117"/>
      <c r="G339" s="117"/>
      <c r="H339" s="117"/>
      <c r="I339" s="81"/>
      <c r="J339" s="81"/>
      <c r="K339" s="81"/>
      <c r="L339" s="81"/>
      <c r="N339" s="81"/>
      <c r="O339" s="118"/>
    </row>
    <row r="340" spans="1:15" ht="16.5" x14ac:dyDescent="0.2">
      <c r="A340" s="146"/>
      <c r="B340" s="96"/>
      <c r="C340" s="96"/>
      <c r="D340" s="96"/>
      <c r="E340" s="96"/>
      <c r="F340" s="117"/>
      <c r="G340" s="117"/>
      <c r="H340" s="117"/>
      <c r="I340" s="81"/>
      <c r="J340" s="81"/>
      <c r="K340" s="81"/>
      <c r="L340" s="81"/>
      <c r="N340" s="81"/>
      <c r="O340" s="118"/>
    </row>
    <row r="341" spans="1:15" ht="16.5" x14ac:dyDescent="0.2">
      <c r="A341" s="146"/>
      <c r="B341" s="96"/>
      <c r="C341" s="107"/>
      <c r="D341" s="96"/>
      <c r="E341" s="96"/>
      <c r="F341" s="117"/>
      <c r="G341" s="117"/>
      <c r="H341" s="117"/>
      <c r="I341" s="81"/>
      <c r="J341" s="81"/>
      <c r="K341" s="81"/>
      <c r="L341" s="81"/>
      <c r="N341" s="81"/>
      <c r="O341" s="118"/>
    </row>
    <row r="342" spans="1:15" ht="16.5" x14ac:dyDescent="0.2">
      <c r="A342" s="146"/>
      <c r="B342" s="96"/>
      <c r="C342" s="96"/>
      <c r="D342" s="96"/>
      <c r="E342" s="96"/>
      <c r="F342" s="117"/>
      <c r="G342" s="117"/>
      <c r="H342" s="117"/>
      <c r="I342" s="81"/>
      <c r="J342" s="81"/>
      <c r="K342" s="81"/>
      <c r="L342" s="81"/>
      <c r="N342" s="81"/>
      <c r="O342" s="118"/>
    </row>
    <row r="343" spans="1:15" ht="17.25" thickBot="1" x14ac:dyDescent="0.25">
      <c r="A343" s="146"/>
      <c r="B343" s="96"/>
      <c r="C343" s="96"/>
      <c r="D343" s="96"/>
      <c r="E343" s="96"/>
      <c r="F343" s="117"/>
      <c r="G343" s="117"/>
      <c r="H343" s="117"/>
      <c r="I343" s="81"/>
      <c r="J343" s="81"/>
      <c r="K343" s="81"/>
      <c r="L343" s="81"/>
      <c r="N343" s="81"/>
      <c r="O343" s="118"/>
    </row>
    <row r="344" spans="1:15" ht="17.25" thickBot="1" x14ac:dyDescent="0.25">
      <c r="A344" s="173"/>
      <c r="B344" s="96"/>
      <c r="C344" s="96"/>
      <c r="D344" s="96"/>
      <c r="E344" s="96"/>
      <c r="F344" s="117"/>
      <c r="G344" s="117"/>
      <c r="H344" s="117"/>
      <c r="I344" s="81"/>
      <c r="J344" s="81"/>
      <c r="K344" s="81"/>
      <c r="L344" s="81"/>
      <c r="N344" s="81"/>
      <c r="O344" s="118"/>
    </row>
    <row r="345" spans="1:15" ht="17.25" thickBot="1" x14ac:dyDescent="0.25">
      <c r="A345" s="129"/>
      <c r="B345" s="96"/>
      <c r="C345" s="96"/>
      <c r="D345" s="96"/>
      <c r="E345" s="96"/>
      <c r="F345" s="117"/>
      <c r="G345" s="117"/>
      <c r="H345" s="117"/>
      <c r="I345" s="81"/>
      <c r="J345" s="81"/>
      <c r="K345" s="81"/>
      <c r="L345" s="81"/>
      <c r="N345" s="81"/>
      <c r="O345" s="118"/>
    </row>
    <row r="346" spans="1:15" ht="17.25" thickBot="1" x14ac:dyDescent="0.25">
      <c r="A346" s="129"/>
      <c r="B346" s="96"/>
      <c r="C346" s="96"/>
      <c r="D346" s="96"/>
      <c r="E346" s="96"/>
      <c r="F346" s="117"/>
      <c r="G346" s="117"/>
      <c r="H346" s="117"/>
      <c r="I346" s="81"/>
      <c r="J346" s="81"/>
      <c r="K346" s="81"/>
      <c r="L346" s="81"/>
      <c r="N346" s="81"/>
      <c r="O346" s="118"/>
    </row>
    <row r="347" spans="1:15" ht="16.5" x14ac:dyDescent="0.2">
      <c r="A347" s="129"/>
      <c r="B347" s="96"/>
      <c r="C347" s="96"/>
      <c r="D347" s="96"/>
      <c r="E347" s="96"/>
      <c r="F347" s="117"/>
      <c r="G347" s="117"/>
      <c r="H347" s="117"/>
      <c r="I347" s="81"/>
      <c r="J347" s="81"/>
      <c r="K347" s="81"/>
      <c r="L347" s="81"/>
      <c r="N347" s="81"/>
      <c r="O347" s="118"/>
    </row>
    <row r="348" spans="1:15" ht="16.5" x14ac:dyDescent="0.2">
      <c r="A348" s="146"/>
      <c r="B348" s="96"/>
      <c r="C348" s="96"/>
      <c r="D348" s="96"/>
      <c r="E348" s="96"/>
      <c r="F348" s="117"/>
      <c r="G348" s="117"/>
      <c r="H348" s="117"/>
      <c r="I348" s="81"/>
      <c r="J348" s="81"/>
      <c r="K348" s="81"/>
      <c r="L348" s="81"/>
      <c r="N348" s="81"/>
      <c r="O348" s="118"/>
    </row>
    <row r="349" spans="1:15" ht="16.5" x14ac:dyDescent="0.2">
      <c r="A349" s="146"/>
      <c r="B349" s="96"/>
      <c r="C349" s="96"/>
      <c r="D349" s="96"/>
      <c r="E349" s="96"/>
      <c r="F349" s="117"/>
      <c r="G349" s="117"/>
      <c r="H349" s="117"/>
      <c r="I349" s="81"/>
      <c r="J349" s="81"/>
      <c r="K349" s="81"/>
      <c r="L349" s="81"/>
      <c r="N349" s="81"/>
      <c r="O349" s="118"/>
    </row>
    <row r="350" spans="1:15" ht="16.5" x14ac:dyDescent="0.2">
      <c r="A350" s="146"/>
      <c r="B350" s="96"/>
      <c r="C350" s="96"/>
      <c r="D350" s="96"/>
      <c r="E350" s="96"/>
      <c r="F350" s="117"/>
      <c r="G350" s="117"/>
      <c r="H350" s="117"/>
      <c r="I350" s="81"/>
      <c r="J350" s="81"/>
      <c r="K350" s="81"/>
      <c r="L350" s="81"/>
      <c r="N350" s="81"/>
      <c r="O350" s="118"/>
    </row>
    <row r="351" spans="1:15" ht="16.5" x14ac:dyDescent="0.2">
      <c r="A351" s="146"/>
      <c r="B351" s="96"/>
      <c r="C351" s="96"/>
      <c r="D351" s="96"/>
      <c r="E351" s="96"/>
      <c r="F351" s="117"/>
      <c r="G351" s="117"/>
      <c r="H351" s="117"/>
      <c r="I351" s="81"/>
      <c r="J351" s="81"/>
      <c r="K351" s="81"/>
      <c r="L351" s="81"/>
      <c r="N351" s="81"/>
      <c r="O351" s="118"/>
    </row>
    <row r="352" spans="1:15" ht="16.5" x14ac:dyDescent="0.2">
      <c r="A352" s="146"/>
      <c r="B352" s="96"/>
      <c r="C352" s="96"/>
      <c r="D352" s="96"/>
      <c r="E352" s="96"/>
      <c r="F352" s="117"/>
      <c r="G352" s="117"/>
      <c r="H352" s="117"/>
      <c r="I352" s="81"/>
      <c r="J352" s="81"/>
      <c r="K352" s="81"/>
      <c r="L352" s="81"/>
      <c r="N352" s="81"/>
      <c r="O352" s="118"/>
    </row>
    <row r="353" spans="1:15" ht="16.5" x14ac:dyDescent="0.2">
      <c r="A353" s="146"/>
      <c r="B353" s="96"/>
      <c r="C353" s="96"/>
      <c r="D353" s="96"/>
      <c r="E353" s="96"/>
      <c r="F353" s="117"/>
      <c r="G353" s="117"/>
      <c r="H353" s="117"/>
      <c r="I353" s="81"/>
      <c r="J353" s="81"/>
      <c r="K353" s="81"/>
      <c r="L353" s="81"/>
      <c r="N353" s="81"/>
      <c r="O353" s="118"/>
    </row>
    <row r="354" spans="1:15" ht="16.5" x14ac:dyDescent="0.2">
      <c r="A354" s="146"/>
      <c r="B354" s="96"/>
      <c r="C354" s="96"/>
      <c r="D354" s="96"/>
      <c r="E354" s="96"/>
      <c r="F354" s="117"/>
      <c r="G354" s="117"/>
      <c r="H354" s="117"/>
      <c r="I354" s="81"/>
      <c r="J354" s="81"/>
      <c r="K354" s="81"/>
      <c r="L354" s="81"/>
      <c r="N354" s="81"/>
      <c r="O354" s="118"/>
    </row>
    <row r="355" spans="1:15" ht="17.25" thickBot="1" x14ac:dyDescent="0.25">
      <c r="A355" s="146"/>
      <c r="B355" s="96"/>
      <c r="C355" s="96"/>
      <c r="D355" s="96"/>
      <c r="E355" s="96"/>
      <c r="F355" s="117"/>
      <c r="G355" s="117"/>
      <c r="H355" s="117"/>
      <c r="I355" s="81"/>
      <c r="J355" s="81"/>
      <c r="K355" s="81"/>
      <c r="L355" s="81"/>
      <c r="N355" s="81"/>
      <c r="O355" s="118"/>
    </row>
    <row r="356" spans="1:15" ht="16.5" x14ac:dyDescent="0.2">
      <c r="A356" s="129"/>
      <c r="B356" s="96"/>
      <c r="C356" s="96"/>
      <c r="D356" s="96"/>
      <c r="E356" s="96"/>
      <c r="F356" s="117"/>
      <c r="G356" s="117"/>
      <c r="H356" s="117"/>
      <c r="I356" s="81"/>
      <c r="J356" s="81"/>
      <c r="K356" s="81"/>
      <c r="L356" s="81"/>
      <c r="N356" s="81"/>
      <c r="O356" s="118"/>
    </row>
    <row r="357" spans="1:15" ht="16.5" x14ac:dyDescent="0.2">
      <c r="A357" s="146"/>
      <c r="B357" s="96"/>
      <c r="C357" s="96"/>
      <c r="D357" s="96"/>
      <c r="E357" s="96"/>
      <c r="F357" s="117"/>
      <c r="G357" s="117"/>
      <c r="H357" s="117"/>
      <c r="I357" s="81"/>
      <c r="J357" s="81"/>
      <c r="K357" s="81"/>
      <c r="L357" s="81"/>
      <c r="N357" s="81"/>
      <c r="O357" s="118"/>
    </row>
    <row r="358" spans="1:15" ht="16.5" x14ac:dyDescent="0.2">
      <c r="A358" s="146"/>
      <c r="B358" s="96"/>
      <c r="C358" s="96"/>
      <c r="D358" s="96"/>
      <c r="E358" s="96"/>
      <c r="F358" s="117"/>
      <c r="G358" s="117"/>
      <c r="H358" s="117"/>
      <c r="I358" s="81"/>
      <c r="J358" s="81"/>
      <c r="K358" s="81"/>
      <c r="L358" s="81"/>
      <c r="N358" s="81"/>
      <c r="O358" s="118"/>
    </row>
    <row r="359" spans="1:15" ht="16.5" x14ac:dyDescent="0.2">
      <c r="A359" s="146"/>
      <c r="B359" s="96"/>
      <c r="C359" s="96"/>
      <c r="D359" s="96"/>
      <c r="E359" s="96"/>
      <c r="F359" s="117"/>
      <c r="G359" s="117"/>
      <c r="H359" s="117"/>
      <c r="I359" s="81"/>
      <c r="J359" s="81"/>
      <c r="K359" s="81"/>
      <c r="L359" s="81"/>
      <c r="N359" s="81"/>
      <c r="O359" s="118"/>
    </row>
    <row r="360" spans="1:15" ht="16.5" x14ac:dyDescent="0.2">
      <c r="A360" s="146"/>
      <c r="B360" s="96"/>
      <c r="C360" s="96"/>
      <c r="D360" s="96"/>
      <c r="E360" s="96"/>
      <c r="F360" s="117"/>
      <c r="G360" s="117"/>
      <c r="H360" s="117"/>
      <c r="I360" s="81"/>
      <c r="J360" s="81"/>
      <c r="K360" s="81"/>
      <c r="L360" s="81"/>
      <c r="N360" s="81"/>
      <c r="O360" s="118"/>
    </row>
    <row r="361" spans="1:15" ht="16.5" x14ac:dyDescent="0.2">
      <c r="A361" s="146"/>
      <c r="B361" s="96"/>
      <c r="C361" s="96"/>
      <c r="D361" s="96"/>
      <c r="E361" s="96"/>
      <c r="F361" s="117"/>
      <c r="G361" s="117"/>
      <c r="H361" s="117"/>
      <c r="I361" s="81"/>
      <c r="J361" s="81"/>
      <c r="K361" s="81"/>
      <c r="L361" s="81"/>
      <c r="N361" s="81"/>
      <c r="O361" s="118"/>
    </row>
    <row r="362" spans="1:15" ht="17.25" thickBot="1" x14ac:dyDescent="0.25">
      <c r="A362" s="146"/>
      <c r="B362" s="96"/>
      <c r="C362" s="96"/>
      <c r="D362" s="96"/>
      <c r="E362" s="96"/>
      <c r="F362" s="117"/>
      <c r="G362" s="117"/>
      <c r="H362" s="117"/>
      <c r="I362" s="81"/>
      <c r="J362" s="81"/>
      <c r="K362" s="81"/>
      <c r="L362" s="81"/>
      <c r="N362" s="81"/>
      <c r="O362" s="118"/>
    </row>
    <row r="363" spans="1:15" ht="16.5" x14ac:dyDescent="0.2">
      <c r="A363" s="129"/>
      <c r="B363" s="96"/>
      <c r="C363" s="96"/>
      <c r="D363" s="96"/>
      <c r="E363" s="96"/>
      <c r="F363" s="117"/>
      <c r="G363" s="117"/>
      <c r="H363" s="117"/>
      <c r="I363" s="81"/>
      <c r="J363" s="81"/>
      <c r="K363" s="81"/>
      <c r="L363" s="81"/>
      <c r="N363" s="81"/>
      <c r="O363" s="118"/>
    </row>
    <row r="364" spans="1:15" ht="16.5" x14ac:dyDescent="0.2">
      <c r="A364" s="146"/>
      <c r="B364" s="96"/>
      <c r="C364" s="96"/>
      <c r="D364" s="96"/>
      <c r="E364" s="96"/>
      <c r="F364" s="117"/>
      <c r="G364" s="117"/>
      <c r="H364" s="117"/>
      <c r="I364" s="81"/>
      <c r="J364" s="81"/>
      <c r="K364" s="81"/>
      <c r="L364" s="81"/>
      <c r="N364" s="81"/>
      <c r="O364" s="118"/>
    </row>
    <row r="365" spans="1:15" ht="16.5" x14ac:dyDescent="0.2">
      <c r="A365" s="146"/>
      <c r="B365" s="96"/>
      <c r="C365" s="96"/>
      <c r="D365" s="96"/>
      <c r="E365" s="96"/>
      <c r="F365" s="117"/>
      <c r="G365" s="117"/>
      <c r="H365" s="117"/>
      <c r="I365" s="81"/>
      <c r="J365" s="81"/>
      <c r="K365" s="81"/>
      <c r="L365" s="81"/>
      <c r="N365" s="81"/>
      <c r="O365" s="118"/>
    </row>
    <row r="366" spans="1:15" ht="16.5" x14ac:dyDescent="0.2">
      <c r="A366" s="146"/>
      <c r="B366" s="96"/>
      <c r="C366" s="96"/>
      <c r="D366" s="96"/>
      <c r="E366" s="96"/>
      <c r="F366" s="117"/>
      <c r="G366" s="117"/>
      <c r="H366" s="117"/>
      <c r="I366" s="81"/>
      <c r="J366" s="81"/>
      <c r="K366" s="81"/>
      <c r="L366" s="81"/>
      <c r="N366" s="81"/>
      <c r="O366" s="118"/>
    </row>
    <row r="367" spans="1:15" ht="17.25" thickBot="1" x14ac:dyDescent="0.25">
      <c r="A367" s="146"/>
      <c r="B367" s="96"/>
      <c r="C367" s="96"/>
      <c r="D367" s="96"/>
      <c r="E367" s="96"/>
      <c r="F367" s="117"/>
      <c r="G367" s="117"/>
      <c r="H367" s="117"/>
      <c r="I367" s="81"/>
      <c r="J367" s="81"/>
      <c r="K367" s="81"/>
      <c r="L367" s="81"/>
      <c r="N367" s="81"/>
      <c r="O367" s="118"/>
    </row>
    <row r="368" spans="1:15" ht="16.5" x14ac:dyDescent="0.2">
      <c r="A368" s="129"/>
      <c r="B368" s="96"/>
      <c r="C368" s="96"/>
      <c r="D368" s="96"/>
      <c r="E368" s="96"/>
      <c r="F368" s="117"/>
      <c r="G368" s="117"/>
      <c r="H368" s="117"/>
      <c r="I368" s="81"/>
      <c r="J368" s="81"/>
      <c r="K368" s="81"/>
      <c r="L368" s="81"/>
      <c r="N368" s="81"/>
      <c r="O368" s="118"/>
    </row>
    <row r="369" spans="1:15" ht="16.5" x14ac:dyDescent="0.2">
      <c r="A369" s="146"/>
      <c r="B369" s="96"/>
      <c r="C369" s="96"/>
      <c r="D369" s="96"/>
      <c r="E369" s="96"/>
      <c r="F369" s="117"/>
      <c r="G369" s="117"/>
      <c r="H369" s="117"/>
      <c r="I369" s="81"/>
      <c r="J369" s="81"/>
      <c r="K369" s="81"/>
      <c r="L369" s="81"/>
      <c r="N369" s="81"/>
      <c r="O369" s="118"/>
    </row>
    <row r="370" spans="1:15" ht="16.5" x14ac:dyDescent="0.2">
      <c r="A370" s="146"/>
      <c r="B370" s="96"/>
      <c r="C370" s="96"/>
      <c r="D370" s="96"/>
      <c r="E370" s="96"/>
      <c r="F370" s="117"/>
      <c r="G370" s="117"/>
      <c r="H370" s="117"/>
      <c r="I370" s="81"/>
      <c r="J370" s="81"/>
      <c r="K370" s="81"/>
      <c r="L370" s="81"/>
      <c r="N370" s="81"/>
      <c r="O370" s="118"/>
    </row>
    <row r="371" spans="1:15" ht="16.5" x14ac:dyDescent="0.2">
      <c r="A371" s="146"/>
      <c r="B371" s="96"/>
      <c r="C371" s="96"/>
      <c r="D371" s="96"/>
      <c r="E371" s="96"/>
      <c r="F371" s="117"/>
      <c r="G371" s="117"/>
      <c r="H371" s="117"/>
      <c r="I371" s="81"/>
      <c r="J371" s="81"/>
      <c r="K371" s="81"/>
      <c r="L371" s="81"/>
      <c r="N371" s="81"/>
      <c r="O371" s="118"/>
    </row>
    <row r="372" spans="1:15" ht="16.5" x14ac:dyDescent="0.2">
      <c r="A372" s="146"/>
      <c r="B372" s="96"/>
      <c r="C372" s="96"/>
      <c r="D372" s="96"/>
      <c r="E372" s="96"/>
      <c r="F372" s="117"/>
      <c r="G372" s="117"/>
      <c r="H372" s="117"/>
      <c r="I372" s="81"/>
      <c r="J372" s="81"/>
      <c r="K372" s="81"/>
      <c r="L372" s="81"/>
      <c r="N372" s="81"/>
      <c r="O372" s="118"/>
    </row>
    <row r="373" spans="1:15" ht="16.5" x14ac:dyDescent="0.2">
      <c r="A373" s="146"/>
      <c r="B373" s="96"/>
      <c r="C373" s="96"/>
      <c r="D373" s="96"/>
      <c r="E373" s="96"/>
      <c r="F373" s="117"/>
      <c r="G373" s="117"/>
      <c r="H373" s="117"/>
      <c r="I373" s="81"/>
      <c r="J373" s="81"/>
      <c r="K373" s="81"/>
      <c r="L373" s="81"/>
      <c r="N373" s="81"/>
      <c r="O373" s="118"/>
    </row>
    <row r="374" spans="1:15" ht="16.5" x14ac:dyDescent="0.2">
      <c r="A374" s="146"/>
      <c r="B374" s="96"/>
      <c r="C374" s="96"/>
      <c r="D374" s="96"/>
      <c r="E374" s="96"/>
      <c r="F374" s="117"/>
      <c r="G374" s="117"/>
      <c r="H374" s="117"/>
      <c r="I374" s="81"/>
      <c r="J374" s="81"/>
      <c r="K374" s="81"/>
      <c r="L374" s="81"/>
      <c r="N374" s="81"/>
      <c r="O374" s="118"/>
    </row>
    <row r="375" spans="1:15" ht="16.5" x14ac:dyDescent="0.2">
      <c r="A375" s="146"/>
      <c r="B375" s="96"/>
      <c r="C375" s="96"/>
      <c r="D375" s="96"/>
      <c r="E375" s="96"/>
      <c r="F375" s="117"/>
      <c r="G375" s="117"/>
      <c r="H375" s="117"/>
      <c r="I375" s="81"/>
      <c r="J375" s="81"/>
      <c r="K375" s="81"/>
      <c r="L375" s="81"/>
      <c r="N375" s="81"/>
      <c r="O375" s="118"/>
    </row>
    <row r="376" spans="1:15" ht="16.5" x14ac:dyDescent="0.2">
      <c r="A376" s="146"/>
      <c r="B376" s="96"/>
      <c r="C376" s="96"/>
      <c r="D376" s="96"/>
      <c r="E376" s="96"/>
      <c r="F376" s="117"/>
      <c r="G376" s="117"/>
      <c r="H376" s="117"/>
      <c r="I376" s="81"/>
      <c r="J376" s="81"/>
      <c r="K376" s="81"/>
      <c r="L376" s="81"/>
      <c r="N376" s="81"/>
      <c r="O376" s="118"/>
    </row>
    <row r="377" spans="1:15" ht="16.5" x14ac:dyDescent="0.2">
      <c r="A377" s="146"/>
      <c r="B377" s="96"/>
      <c r="C377" s="96"/>
      <c r="D377" s="96"/>
      <c r="E377" s="96"/>
      <c r="F377" s="117"/>
      <c r="G377" s="117"/>
      <c r="H377" s="117"/>
      <c r="I377" s="81"/>
      <c r="J377" s="81"/>
      <c r="K377" s="81"/>
      <c r="L377" s="81"/>
      <c r="N377" s="81"/>
      <c r="O377" s="118"/>
    </row>
    <row r="378" spans="1:15" ht="17.25" thickBot="1" x14ac:dyDescent="0.25">
      <c r="A378" s="146"/>
      <c r="B378" s="96"/>
      <c r="C378" s="96"/>
      <c r="D378" s="96"/>
      <c r="E378" s="96"/>
      <c r="F378" s="117"/>
      <c r="G378" s="117"/>
      <c r="H378" s="117"/>
      <c r="I378" s="81"/>
      <c r="J378" s="81"/>
      <c r="K378" s="81"/>
      <c r="L378" s="81"/>
      <c r="N378" s="81"/>
      <c r="O378" s="118"/>
    </row>
    <row r="379" spans="1:15" ht="16.5" x14ac:dyDescent="0.2">
      <c r="A379" s="129"/>
      <c r="B379" s="96"/>
      <c r="C379" s="96"/>
      <c r="D379" s="96"/>
      <c r="E379" s="96"/>
      <c r="F379" s="117"/>
      <c r="G379" s="117"/>
      <c r="H379" s="117"/>
      <c r="I379" s="81"/>
      <c r="J379" s="81"/>
      <c r="K379" s="81"/>
      <c r="L379" s="81"/>
      <c r="N379" s="81"/>
      <c r="O379" s="118"/>
    </row>
    <row r="380" spans="1:15" ht="16.5" x14ac:dyDescent="0.2">
      <c r="A380" s="146"/>
      <c r="B380" s="96"/>
      <c r="C380" s="96"/>
      <c r="D380" s="96"/>
      <c r="E380" s="96"/>
      <c r="F380" s="117"/>
      <c r="G380" s="117"/>
      <c r="H380" s="117"/>
      <c r="I380" s="81"/>
      <c r="J380" s="81"/>
      <c r="K380" s="81"/>
      <c r="L380" s="81"/>
      <c r="N380" s="81"/>
      <c r="O380" s="118"/>
    </row>
    <row r="381" spans="1:15" ht="17.25" thickBot="1" x14ac:dyDescent="0.25">
      <c r="A381" s="146"/>
      <c r="B381" s="96"/>
      <c r="C381" s="107"/>
      <c r="D381" s="96"/>
      <c r="E381" s="96"/>
      <c r="F381" s="117"/>
      <c r="G381" s="117"/>
      <c r="H381" s="117"/>
      <c r="I381" s="81"/>
      <c r="J381" s="81"/>
      <c r="K381" s="81"/>
      <c r="L381" s="81"/>
      <c r="N381" s="81"/>
      <c r="O381" s="118"/>
    </row>
    <row r="382" spans="1:15" ht="16.5" x14ac:dyDescent="0.2">
      <c r="A382" s="129"/>
      <c r="B382" s="96"/>
      <c r="C382" s="96"/>
      <c r="D382" s="96"/>
      <c r="E382" s="96"/>
      <c r="F382" s="117"/>
      <c r="G382" s="117"/>
      <c r="H382" s="117"/>
      <c r="I382" s="81"/>
      <c r="J382" s="81"/>
      <c r="K382" s="81"/>
      <c r="L382" s="81"/>
      <c r="N382" s="81"/>
      <c r="O382" s="118"/>
    </row>
    <row r="383" spans="1:15" ht="16.5" x14ac:dyDescent="0.2">
      <c r="A383" s="146"/>
      <c r="B383" s="96"/>
      <c r="C383" s="96"/>
      <c r="D383" s="96"/>
      <c r="E383" s="96"/>
      <c r="F383" s="117"/>
      <c r="G383" s="117"/>
      <c r="H383" s="117"/>
      <c r="I383" s="81"/>
      <c r="J383" s="81"/>
      <c r="K383" s="81"/>
      <c r="L383" s="81"/>
      <c r="N383" s="81"/>
      <c r="O383" s="118"/>
    </row>
    <row r="384" spans="1:15" ht="17.25" thickBot="1" x14ac:dyDescent="0.25">
      <c r="A384" s="146"/>
      <c r="B384" s="96"/>
      <c r="C384" s="96"/>
      <c r="D384" s="96"/>
      <c r="E384" s="96"/>
      <c r="F384" s="117"/>
      <c r="G384" s="117"/>
      <c r="H384" s="117"/>
      <c r="I384" s="81"/>
      <c r="J384" s="81"/>
      <c r="K384" s="81"/>
      <c r="L384" s="81"/>
      <c r="N384" s="81"/>
      <c r="O384" s="118"/>
    </row>
    <row r="385" spans="1:15" ht="16.5" x14ac:dyDescent="0.2">
      <c r="A385" s="129"/>
      <c r="B385" s="96"/>
      <c r="C385" s="96"/>
      <c r="D385" s="96"/>
      <c r="E385" s="96"/>
      <c r="F385" s="117"/>
      <c r="G385" s="117"/>
      <c r="H385" s="117"/>
      <c r="I385" s="81"/>
      <c r="J385" s="81"/>
      <c r="K385" s="81"/>
      <c r="L385" s="81"/>
      <c r="N385" s="81"/>
      <c r="O385" s="118"/>
    </row>
    <row r="386" spans="1:15" ht="16.5" x14ac:dyDescent="0.2">
      <c r="A386" s="146"/>
      <c r="B386" s="96"/>
      <c r="C386" s="107"/>
      <c r="D386" s="96"/>
      <c r="E386" s="96"/>
      <c r="F386" s="117"/>
      <c r="G386" s="117"/>
      <c r="H386" s="117"/>
      <c r="I386" s="81"/>
      <c r="J386" s="81"/>
      <c r="K386" s="81"/>
      <c r="L386" s="81"/>
      <c r="N386" s="81"/>
      <c r="O386" s="118"/>
    </row>
    <row r="387" spans="1:15" ht="16.5" x14ac:dyDescent="0.2">
      <c r="A387" s="146"/>
      <c r="B387" s="96"/>
      <c r="C387" s="96"/>
      <c r="D387" s="96"/>
      <c r="E387" s="96"/>
      <c r="F387" s="117"/>
      <c r="G387" s="117"/>
      <c r="H387" s="117"/>
      <c r="I387" s="81"/>
      <c r="J387" s="81"/>
      <c r="K387" s="81"/>
      <c r="L387" s="81"/>
      <c r="N387" s="81"/>
      <c r="O387" s="118"/>
    </row>
    <row r="388" spans="1:15" ht="16.5" x14ac:dyDescent="0.2">
      <c r="A388" s="146"/>
      <c r="B388" s="96"/>
      <c r="C388" s="96"/>
      <c r="D388" s="96"/>
      <c r="E388" s="96"/>
      <c r="F388" s="117"/>
      <c r="G388" s="117"/>
      <c r="H388" s="117"/>
      <c r="I388" s="81"/>
      <c r="J388" s="81"/>
      <c r="K388" s="81"/>
      <c r="L388" s="81"/>
      <c r="N388" s="81"/>
      <c r="O388" s="118"/>
    </row>
    <row r="389" spans="1:15" ht="16.5" x14ac:dyDescent="0.2">
      <c r="A389" s="146"/>
      <c r="B389" s="96"/>
      <c r="C389" s="96"/>
      <c r="D389" s="96"/>
      <c r="E389" s="96"/>
      <c r="F389" s="117"/>
      <c r="G389" s="117"/>
      <c r="H389" s="117"/>
      <c r="I389" s="81"/>
      <c r="J389" s="81"/>
      <c r="K389" s="81"/>
      <c r="L389" s="81"/>
      <c r="N389" s="81"/>
      <c r="O389" s="118"/>
    </row>
    <row r="390" spans="1:15" ht="16.5" x14ac:dyDescent="0.2">
      <c r="A390" s="146"/>
      <c r="B390" s="96"/>
      <c r="C390" s="96"/>
      <c r="D390" s="96"/>
      <c r="E390" s="96"/>
      <c r="F390" s="117"/>
      <c r="G390" s="117"/>
      <c r="H390" s="117"/>
      <c r="I390" s="81"/>
      <c r="J390" s="81"/>
      <c r="K390" s="81"/>
      <c r="L390" s="81"/>
      <c r="N390" s="81"/>
      <c r="O390" s="118"/>
    </row>
    <row r="391" spans="1:15" ht="16.5" x14ac:dyDescent="0.2">
      <c r="A391" s="146"/>
      <c r="B391" s="96"/>
      <c r="C391" s="96"/>
      <c r="D391" s="96"/>
      <c r="E391" s="96"/>
      <c r="F391" s="117"/>
      <c r="G391" s="117"/>
      <c r="H391" s="117"/>
      <c r="I391" s="81"/>
      <c r="J391" s="81"/>
      <c r="K391" s="81"/>
      <c r="L391" s="81"/>
      <c r="N391" s="81"/>
      <c r="O391" s="118"/>
    </row>
    <row r="392" spans="1:15" ht="17.25" thickBot="1" x14ac:dyDescent="0.25">
      <c r="A392" s="146"/>
      <c r="B392" s="96"/>
      <c r="C392" s="96"/>
      <c r="D392" s="96"/>
      <c r="E392" s="96"/>
      <c r="F392" s="117"/>
      <c r="G392" s="117"/>
      <c r="H392" s="117"/>
      <c r="I392" s="81"/>
      <c r="J392" s="81"/>
      <c r="K392" s="81"/>
      <c r="L392" s="81"/>
      <c r="N392" s="81"/>
      <c r="O392" s="118"/>
    </row>
    <row r="393" spans="1:15" ht="16.5" x14ac:dyDescent="0.2">
      <c r="A393" s="129"/>
      <c r="B393" s="96"/>
      <c r="C393" s="96"/>
      <c r="D393" s="96"/>
      <c r="E393" s="96"/>
      <c r="F393" s="117"/>
      <c r="G393" s="117"/>
      <c r="H393" s="117"/>
      <c r="I393" s="81"/>
      <c r="J393" s="81"/>
      <c r="K393" s="81"/>
      <c r="L393" s="81"/>
      <c r="N393" s="81"/>
      <c r="O393" s="118"/>
    </row>
    <row r="394" spans="1:15" ht="16.5" x14ac:dyDescent="0.2">
      <c r="A394" s="146"/>
      <c r="B394" s="96"/>
      <c r="C394" s="96"/>
      <c r="D394" s="96"/>
      <c r="E394" s="96"/>
      <c r="F394" s="117"/>
      <c r="G394" s="117"/>
      <c r="H394" s="117"/>
      <c r="I394" s="81"/>
      <c r="J394" s="81"/>
      <c r="K394" s="81"/>
      <c r="L394" s="81"/>
      <c r="N394" s="81"/>
      <c r="O394" s="118"/>
    </row>
    <row r="395" spans="1:15" ht="16.5" x14ac:dyDescent="0.2">
      <c r="A395" s="146"/>
      <c r="B395" s="96"/>
      <c r="C395" s="96"/>
      <c r="D395" s="96"/>
      <c r="E395" s="96"/>
      <c r="F395" s="117"/>
      <c r="G395" s="117"/>
      <c r="H395" s="117"/>
      <c r="I395" s="81"/>
      <c r="J395" s="81"/>
      <c r="K395" s="81"/>
      <c r="L395" s="81"/>
      <c r="N395" s="81"/>
      <c r="O395" s="118"/>
    </row>
    <row r="396" spans="1:15" ht="16.5" x14ac:dyDescent="0.2">
      <c r="A396" s="146"/>
      <c r="B396" s="96"/>
      <c r="C396" s="96"/>
      <c r="D396" s="96"/>
      <c r="E396" s="96"/>
      <c r="F396" s="117"/>
      <c r="G396" s="117"/>
      <c r="H396" s="117"/>
      <c r="I396" s="81"/>
      <c r="J396" s="81"/>
      <c r="K396" s="81"/>
      <c r="L396" s="81"/>
      <c r="N396" s="81"/>
      <c r="O396" s="118"/>
    </row>
    <row r="397" spans="1:15" ht="16.5" x14ac:dyDescent="0.2">
      <c r="A397" s="146"/>
      <c r="B397" s="96"/>
      <c r="C397" s="96"/>
      <c r="D397" s="96"/>
      <c r="E397" s="96"/>
      <c r="F397" s="117"/>
      <c r="G397" s="117"/>
      <c r="H397" s="117"/>
      <c r="I397" s="81"/>
      <c r="J397" s="81"/>
      <c r="K397" s="81"/>
      <c r="L397" s="81"/>
      <c r="N397" s="81"/>
      <c r="O397" s="118"/>
    </row>
    <row r="398" spans="1:15" ht="16.5" x14ac:dyDescent="0.2">
      <c r="A398" s="146"/>
      <c r="B398" s="96"/>
      <c r="C398" s="96"/>
      <c r="D398" s="96"/>
      <c r="E398" s="96"/>
      <c r="F398" s="117"/>
      <c r="G398" s="117"/>
      <c r="H398" s="117"/>
      <c r="I398" s="81"/>
      <c r="J398" s="81"/>
      <c r="K398" s="81"/>
      <c r="L398" s="81"/>
      <c r="N398" s="81"/>
      <c r="O398" s="118"/>
    </row>
    <row r="399" spans="1:15" ht="16.5" x14ac:dyDescent="0.2">
      <c r="A399" s="146"/>
      <c r="B399" s="96"/>
      <c r="C399" s="96"/>
      <c r="D399" s="96"/>
      <c r="E399" s="96"/>
      <c r="F399" s="117"/>
      <c r="G399" s="117"/>
      <c r="H399" s="117"/>
      <c r="I399" s="81"/>
      <c r="J399" s="81"/>
      <c r="K399" s="81"/>
      <c r="L399" s="81"/>
      <c r="N399" s="81"/>
      <c r="O399" s="118"/>
    </row>
    <row r="400" spans="1:15" ht="16.5" x14ac:dyDescent="0.2">
      <c r="A400" s="146"/>
      <c r="B400" s="96"/>
      <c r="C400" s="96"/>
      <c r="D400" s="96"/>
      <c r="E400" s="96"/>
      <c r="F400" s="117"/>
      <c r="G400" s="117"/>
      <c r="H400" s="117"/>
      <c r="I400" s="81"/>
      <c r="J400" s="81"/>
      <c r="K400" s="81"/>
      <c r="L400" s="81"/>
      <c r="N400" s="81"/>
      <c r="O400" s="118"/>
    </row>
    <row r="401" spans="1:15" ht="16.5" x14ac:dyDescent="0.2">
      <c r="A401" s="146"/>
      <c r="B401" s="96"/>
      <c r="C401" s="96"/>
      <c r="D401" s="96"/>
      <c r="E401" s="96"/>
      <c r="F401" s="117"/>
      <c r="G401" s="117"/>
      <c r="H401" s="117"/>
      <c r="I401" s="81"/>
      <c r="J401" s="81"/>
      <c r="K401" s="81"/>
      <c r="L401" s="81"/>
      <c r="N401" s="81"/>
      <c r="O401" s="118"/>
    </row>
    <row r="402" spans="1:15" ht="17.25" thickBot="1" x14ac:dyDescent="0.25">
      <c r="A402" s="146"/>
      <c r="B402" s="96"/>
      <c r="C402" s="96"/>
      <c r="D402" s="96"/>
      <c r="E402" s="96"/>
      <c r="F402" s="117"/>
      <c r="G402" s="117"/>
      <c r="H402" s="117"/>
      <c r="I402" s="81"/>
      <c r="J402" s="81"/>
      <c r="K402" s="81"/>
      <c r="L402" s="81"/>
      <c r="N402" s="81"/>
      <c r="O402" s="118"/>
    </row>
    <row r="403" spans="1:15" ht="17.25" thickBot="1" x14ac:dyDescent="0.25">
      <c r="A403" s="129"/>
      <c r="B403" s="96"/>
      <c r="C403" s="96"/>
      <c r="D403" s="96"/>
      <c r="E403" s="96"/>
      <c r="F403" s="117"/>
      <c r="G403" s="117"/>
      <c r="H403" s="117"/>
      <c r="I403" s="81"/>
      <c r="J403" s="81"/>
      <c r="K403" s="81"/>
      <c r="L403" s="81"/>
      <c r="N403" s="81"/>
      <c r="O403" s="118"/>
    </row>
    <row r="404" spans="1:15" ht="16.5" x14ac:dyDescent="0.2">
      <c r="A404" s="129"/>
      <c r="B404" s="96"/>
      <c r="C404" s="96"/>
      <c r="D404" s="96"/>
      <c r="E404" s="96"/>
      <c r="F404" s="117"/>
      <c r="G404" s="117"/>
      <c r="H404" s="117"/>
      <c r="I404" s="81"/>
      <c r="J404" s="81"/>
      <c r="K404" s="81"/>
      <c r="L404" s="81"/>
      <c r="N404" s="81"/>
      <c r="O404" s="118"/>
    </row>
    <row r="405" spans="1:15" ht="17.25" thickBot="1" x14ac:dyDescent="0.25">
      <c r="A405" s="146"/>
      <c r="B405" s="96"/>
      <c r="C405" s="96"/>
      <c r="D405" s="96"/>
      <c r="E405" s="96"/>
      <c r="F405" s="117"/>
      <c r="G405" s="117"/>
      <c r="H405" s="117"/>
      <c r="I405" s="81"/>
      <c r="J405" s="81"/>
      <c r="K405" s="81"/>
      <c r="L405" s="81"/>
      <c r="N405" s="81"/>
      <c r="O405" s="118"/>
    </row>
    <row r="406" spans="1:15" ht="17.25" thickBot="1" x14ac:dyDescent="0.25">
      <c r="A406" s="129"/>
      <c r="B406" s="96"/>
      <c r="C406" s="96"/>
      <c r="D406" s="96"/>
      <c r="E406" s="96"/>
      <c r="F406" s="117"/>
      <c r="G406" s="117"/>
      <c r="H406" s="117"/>
      <c r="I406" s="81"/>
      <c r="J406" s="81"/>
      <c r="K406" s="81"/>
      <c r="L406" s="81"/>
      <c r="N406" s="81"/>
      <c r="O406" s="118"/>
    </row>
    <row r="407" spans="1:15" ht="17.25" thickBot="1" x14ac:dyDescent="0.25">
      <c r="A407" s="129"/>
      <c r="B407" s="96"/>
      <c r="C407" s="96"/>
      <c r="D407" s="96"/>
      <c r="E407" s="96"/>
      <c r="F407" s="117"/>
      <c r="G407" s="117"/>
      <c r="H407" s="117"/>
      <c r="I407" s="81"/>
      <c r="J407" s="81"/>
      <c r="K407" s="81"/>
      <c r="L407" s="81"/>
      <c r="N407" s="81"/>
      <c r="O407" s="118"/>
    </row>
    <row r="408" spans="1:15" ht="16.5" x14ac:dyDescent="0.2">
      <c r="A408" s="129"/>
      <c r="B408" s="96"/>
      <c r="C408" s="96"/>
      <c r="D408" s="96"/>
      <c r="E408" s="96"/>
      <c r="F408" s="117"/>
      <c r="G408" s="117"/>
      <c r="H408" s="117"/>
      <c r="I408" s="81"/>
      <c r="J408" s="81"/>
      <c r="K408" s="81"/>
      <c r="L408" s="81"/>
      <c r="N408" s="81"/>
      <c r="O408" s="118"/>
    </row>
    <row r="409" spans="1:15" ht="16.5" x14ac:dyDescent="0.2">
      <c r="A409" s="146"/>
      <c r="B409" s="96"/>
      <c r="C409" s="96"/>
      <c r="D409" s="96"/>
      <c r="E409" s="96"/>
      <c r="F409" s="117"/>
      <c r="G409" s="117"/>
      <c r="H409" s="117"/>
      <c r="I409" s="81"/>
      <c r="J409" s="81"/>
      <c r="K409" s="81"/>
      <c r="L409" s="81"/>
      <c r="N409" s="81"/>
      <c r="O409" s="118"/>
    </row>
    <row r="410" spans="1:15" ht="16.5" x14ac:dyDescent="0.2">
      <c r="A410" s="146"/>
      <c r="B410" s="96"/>
      <c r="C410" s="96"/>
      <c r="D410" s="96"/>
      <c r="E410" s="96"/>
      <c r="F410" s="117"/>
      <c r="G410" s="117"/>
      <c r="H410" s="117"/>
      <c r="I410" s="81"/>
      <c r="J410" s="81"/>
      <c r="K410" s="81"/>
      <c r="L410" s="81"/>
      <c r="N410" s="81"/>
      <c r="O410" s="118"/>
    </row>
    <row r="411" spans="1:15" ht="17.25" thickBot="1" x14ac:dyDescent="0.25">
      <c r="A411" s="77"/>
      <c r="B411" s="96"/>
      <c r="C411" s="96"/>
      <c r="D411" s="96"/>
      <c r="E411" s="96"/>
      <c r="F411" s="117"/>
      <c r="G411" s="117"/>
      <c r="H411" s="117"/>
      <c r="I411" s="81"/>
      <c r="J411" s="81"/>
      <c r="K411" s="81"/>
      <c r="L411" s="81"/>
      <c r="N411" s="81"/>
      <c r="O411" s="118"/>
    </row>
    <row r="412" spans="1:15" ht="16.5" x14ac:dyDescent="0.2">
      <c r="A412" s="129"/>
      <c r="B412" s="96"/>
      <c r="C412" s="96"/>
      <c r="D412" s="96"/>
      <c r="E412" s="96"/>
      <c r="F412" s="117"/>
      <c r="G412" s="117"/>
      <c r="H412" s="117"/>
      <c r="I412" s="81"/>
      <c r="J412" s="81"/>
      <c r="K412" s="81"/>
      <c r="L412" s="81"/>
      <c r="N412" s="81"/>
      <c r="O412" s="118"/>
    </row>
    <row r="413" spans="1:15" ht="16.5" x14ac:dyDescent="0.2">
      <c r="A413" s="146"/>
      <c r="B413" s="96"/>
      <c r="C413" s="96"/>
      <c r="D413" s="96"/>
      <c r="E413" s="96"/>
      <c r="F413" s="117"/>
      <c r="G413" s="117"/>
      <c r="H413" s="117"/>
      <c r="I413" s="81"/>
      <c r="J413" s="81"/>
      <c r="K413" s="81"/>
      <c r="L413" s="81"/>
      <c r="N413" s="81"/>
      <c r="O413" s="118"/>
    </row>
    <row r="414" spans="1:15" ht="16.5" x14ac:dyDescent="0.2">
      <c r="A414" s="146"/>
      <c r="B414" s="75"/>
      <c r="C414" s="96"/>
      <c r="D414" s="96"/>
      <c r="E414" s="96"/>
      <c r="F414" s="117"/>
      <c r="G414" s="117"/>
      <c r="H414" s="117"/>
      <c r="I414" s="81"/>
      <c r="J414" s="81"/>
      <c r="K414" s="81"/>
      <c r="L414" s="81"/>
      <c r="N414" s="81"/>
      <c r="O414" s="118"/>
    </row>
    <row r="415" spans="1:15" ht="16.5" x14ac:dyDescent="0.2">
      <c r="A415" s="146"/>
      <c r="B415" s="96"/>
      <c r="C415" s="96"/>
      <c r="D415" s="96"/>
      <c r="E415" s="96"/>
      <c r="F415" s="117"/>
      <c r="G415" s="117"/>
      <c r="H415" s="117"/>
      <c r="I415" s="81"/>
      <c r="J415" s="81"/>
      <c r="K415" s="81"/>
      <c r="L415" s="81"/>
      <c r="N415" s="81"/>
      <c r="O415" s="118"/>
    </row>
    <row r="416" spans="1:15" ht="16.5" x14ac:dyDescent="0.2">
      <c r="A416" s="146"/>
      <c r="B416" s="96"/>
      <c r="C416" s="96"/>
      <c r="D416" s="96"/>
      <c r="E416" s="96"/>
      <c r="F416" s="117"/>
      <c r="G416" s="117"/>
      <c r="H416" s="117"/>
      <c r="I416" s="81"/>
      <c r="J416" s="81"/>
      <c r="K416" s="81"/>
      <c r="L416" s="81"/>
      <c r="N416" s="81"/>
      <c r="O416" s="118"/>
    </row>
    <row r="417" spans="1:15" ht="16.5" x14ac:dyDescent="0.2">
      <c r="A417" s="146"/>
      <c r="B417" s="96"/>
      <c r="C417" s="96"/>
      <c r="D417" s="96"/>
      <c r="E417" s="96"/>
      <c r="F417" s="117"/>
      <c r="G417" s="117"/>
      <c r="H417" s="117"/>
      <c r="I417" s="81"/>
      <c r="J417" s="81"/>
      <c r="K417" s="81"/>
      <c r="L417" s="81"/>
      <c r="N417" s="81"/>
      <c r="O417" s="118"/>
    </row>
    <row r="418" spans="1:15" ht="16.5" x14ac:dyDescent="0.2">
      <c r="A418" s="146"/>
      <c r="B418" s="96"/>
      <c r="C418" s="96"/>
      <c r="D418" s="96"/>
      <c r="E418" s="96"/>
      <c r="F418" s="117"/>
      <c r="G418" s="117"/>
      <c r="H418" s="117"/>
      <c r="I418" s="81"/>
      <c r="J418" s="81"/>
      <c r="K418" s="81"/>
      <c r="L418" s="81"/>
      <c r="N418" s="81"/>
      <c r="O418" s="118"/>
    </row>
    <row r="419" spans="1:15" ht="16.5" x14ac:dyDescent="0.2">
      <c r="A419" s="146"/>
      <c r="B419" s="96"/>
      <c r="C419" s="96"/>
      <c r="D419" s="96"/>
      <c r="E419" s="96"/>
      <c r="F419" s="117"/>
      <c r="G419" s="117"/>
      <c r="H419" s="117"/>
      <c r="I419" s="81"/>
      <c r="J419" s="81"/>
      <c r="K419" s="81"/>
      <c r="L419" s="81"/>
      <c r="N419" s="81"/>
      <c r="O419" s="118"/>
    </row>
    <row r="420" spans="1:15" ht="16.5" x14ac:dyDescent="0.2">
      <c r="A420" s="146"/>
      <c r="B420" s="96"/>
      <c r="C420" s="96"/>
      <c r="D420" s="96"/>
      <c r="E420" s="96"/>
      <c r="F420" s="117"/>
      <c r="G420" s="117"/>
      <c r="H420" s="117"/>
      <c r="I420" s="81"/>
      <c r="J420" s="81"/>
      <c r="K420" s="81"/>
      <c r="L420" s="81"/>
      <c r="N420" s="81"/>
      <c r="O420" s="118"/>
    </row>
    <row r="421" spans="1:15" ht="16.5" x14ac:dyDescent="0.2">
      <c r="A421" s="146"/>
      <c r="B421" s="96"/>
      <c r="C421" s="96"/>
      <c r="D421" s="96"/>
      <c r="E421" s="96"/>
      <c r="F421" s="117"/>
      <c r="G421" s="117"/>
      <c r="H421" s="117"/>
      <c r="I421" s="81"/>
      <c r="J421" s="81"/>
      <c r="K421" s="81"/>
      <c r="L421" s="81"/>
      <c r="N421" s="81"/>
      <c r="O421" s="118"/>
    </row>
    <row r="422" spans="1:15" ht="16.5" x14ac:dyDescent="0.2">
      <c r="A422" s="146"/>
      <c r="B422" s="96"/>
      <c r="C422" s="96"/>
      <c r="D422" s="96"/>
      <c r="E422" s="96"/>
      <c r="F422" s="117"/>
      <c r="G422" s="117"/>
      <c r="H422" s="117"/>
      <c r="I422" s="81"/>
      <c r="J422" s="81"/>
      <c r="K422" s="81"/>
      <c r="L422" s="81"/>
      <c r="N422" s="81"/>
      <c r="O422" s="118"/>
    </row>
    <row r="423" spans="1:15" ht="16.5" x14ac:dyDescent="0.2">
      <c r="A423" s="146"/>
      <c r="B423" s="96"/>
      <c r="C423" s="96"/>
      <c r="D423" s="96"/>
      <c r="E423" s="96"/>
      <c r="F423" s="117"/>
      <c r="G423" s="117"/>
      <c r="H423" s="117"/>
      <c r="I423" s="81"/>
      <c r="J423" s="81"/>
      <c r="K423" s="81"/>
      <c r="L423" s="81"/>
      <c r="N423" s="81"/>
      <c r="O423" s="118"/>
    </row>
    <row r="424" spans="1:15" ht="17.25" thickBot="1" x14ac:dyDescent="0.25">
      <c r="A424" s="146"/>
      <c r="B424" s="96"/>
      <c r="C424" s="96"/>
      <c r="D424" s="96"/>
      <c r="E424" s="96"/>
      <c r="F424" s="117"/>
      <c r="G424" s="117"/>
      <c r="H424" s="117"/>
      <c r="I424" s="81"/>
      <c r="J424" s="81"/>
      <c r="K424" s="81"/>
      <c r="L424" s="81"/>
      <c r="N424" s="81"/>
      <c r="O424" s="118"/>
    </row>
    <row r="425" spans="1:15" ht="16.5" x14ac:dyDescent="0.2">
      <c r="A425" s="129"/>
      <c r="B425" s="96"/>
      <c r="C425" s="96"/>
      <c r="D425" s="96"/>
      <c r="E425" s="96"/>
      <c r="F425" s="117"/>
      <c r="G425" s="117"/>
      <c r="H425" s="117"/>
      <c r="I425" s="81"/>
      <c r="J425" s="81"/>
      <c r="K425" s="81"/>
      <c r="L425" s="81"/>
      <c r="N425" s="81"/>
      <c r="O425" s="118"/>
    </row>
    <row r="426" spans="1:15" ht="16.5" x14ac:dyDescent="0.2">
      <c r="A426" s="146"/>
      <c r="B426" s="96"/>
      <c r="C426" s="96"/>
      <c r="D426" s="96"/>
      <c r="E426" s="96"/>
      <c r="F426" s="117"/>
      <c r="G426" s="117"/>
      <c r="H426" s="117"/>
      <c r="I426" s="81"/>
      <c r="J426" s="81"/>
      <c r="K426" s="81"/>
      <c r="L426" s="81"/>
      <c r="N426" s="81"/>
      <c r="O426" s="118"/>
    </row>
    <row r="427" spans="1:15" ht="17.25" thickBot="1" x14ac:dyDescent="0.25">
      <c r="A427" s="146"/>
      <c r="B427" s="96"/>
      <c r="C427" s="96"/>
      <c r="D427" s="96"/>
      <c r="E427" s="96"/>
      <c r="F427" s="117"/>
      <c r="G427" s="117"/>
      <c r="H427" s="117"/>
      <c r="I427" s="81"/>
      <c r="J427" s="81"/>
      <c r="K427" s="81"/>
      <c r="L427" s="81"/>
      <c r="N427" s="81"/>
      <c r="O427" s="118"/>
    </row>
    <row r="428" spans="1:15" ht="17.25" thickBot="1" x14ac:dyDescent="0.25">
      <c r="A428" s="129"/>
      <c r="B428" s="96"/>
      <c r="C428" s="96"/>
      <c r="D428" s="96"/>
      <c r="E428" s="96"/>
      <c r="F428" s="117"/>
      <c r="G428" s="117"/>
      <c r="H428" s="117"/>
      <c r="I428" s="81"/>
      <c r="J428" s="81"/>
      <c r="K428" s="81"/>
      <c r="L428" s="81"/>
      <c r="N428" s="81"/>
      <c r="O428" s="118"/>
    </row>
    <row r="429" spans="1:15" ht="16.5" x14ac:dyDescent="0.2">
      <c r="A429" s="129"/>
      <c r="B429" s="96"/>
      <c r="C429" s="96"/>
      <c r="D429" s="96"/>
      <c r="E429" s="96"/>
      <c r="F429" s="117"/>
      <c r="G429" s="117"/>
      <c r="H429" s="117"/>
      <c r="I429" s="81"/>
      <c r="J429" s="81"/>
      <c r="K429" s="81"/>
      <c r="L429" s="81"/>
      <c r="N429" s="81"/>
      <c r="O429" s="118"/>
    </row>
    <row r="430" spans="1:15" ht="16.5" x14ac:dyDescent="0.2">
      <c r="A430" s="146"/>
      <c r="B430" s="96"/>
      <c r="C430" s="96"/>
      <c r="D430" s="96"/>
      <c r="E430" s="96"/>
      <c r="F430" s="117"/>
      <c r="G430" s="117"/>
      <c r="H430" s="117"/>
      <c r="I430" s="81"/>
      <c r="J430" s="81"/>
      <c r="K430" s="81"/>
      <c r="L430" s="81"/>
      <c r="N430" s="81"/>
      <c r="O430" s="118"/>
    </row>
    <row r="431" spans="1:15" ht="16.5" x14ac:dyDescent="0.2">
      <c r="A431" s="146"/>
      <c r="B431" s="96"/>
      <c r="C431" s="96"/>
      <c r="D431" s="96"/>
      <c r="E431" s="96"/>
      <c r="F431" s="117"/>
      <c r="G431" s="117"/>
      <c r="H431" s="117"/>
      <c r="I431" s="81"/>
      <c r="J431" s="81"/>
      <c r="K431" s="81"/>
      <c r="L431" s="81"/>
      <c r="N431" s="81"/>
      <c r="O431" s="118"/>
    </row>
    <row r="432" spans="1:15" ht="17.25" thickBot="1" x14ac:dyDescent="0.25">
      <c r="A432" s="146"/>
      <c r="B432" s="96"/>
      <c r="C432" s="96"/>
      <c r="D432" s="96"/>
      <c r="E432" s="96"/>
      <c r="F432" s="117"/>
      <c r="G432" s="117"/>
      <c r="H432" s="117"/>
      <c r="I432" s="81"/>
      <c r="J432" s="81"/>
      <c r="K432" s="81"/>
      <c r="L432" s="81"/>
      <c r="N432" s="81"/>
      <c r="O432" s="118"/>
    </row>
    <row r="433" spans="1:15" ht="16.5" x14ac:dyDescent="0.2">
      <c r="A433" s="129"/>
      <c r="B433" s="96"/>
      <c r="C433" s="96"/>
      <c r="D433" s="96"/>
      <c r="E433" s="96"/>
      <c r="F433" s="117"/>
      <c r="G433" s="117"/>
      <c r="H433" s="117"/>
      <c r="I433" s="81"/>
      <c r="J433" s="81"/>
      <c r="K433" s="81"/>
      <c r="L433" s="81"/>
      <c r="N433" s="81"/>
      <c r="O433" s="118"/>
    </row>
    <row r="434" spans="1:15" ht="16.5" x14ac:dyDescent="0.2">
      <c r="A434" s="146"/>
      <c r="B434" s="96"/>
      <c r="C434" s="96"/>
      <c r="D434" s="96"/>
      <c r="E434" s="96"/>
      <c r="F434" s="117"/>
      <c r="G434" s="117"/>
      <c r="H434" s="117"/>
      <c r="I434" s="81"/>
      <c r="J434" s="81"/>
      <c r="K434" s="81"/>
      <c r="L434" s="81"/>
      <c r="N434" s="81"/>
      <c r="O434" s="118"/>
    </row>
    <row r="435" spans="1:15" ht="16.5" x14ac:dyDescent="0.2">
      <c r="A435" s="146"/>
      <c r="B435" s="96"/>
      <c r="C435" s="96"/>
      <c r="D435" s="96"/>
      <c r="E435" s="96"/>
      <c r="F435" s="117"/>
      <c r="G435" s="117"/>
      <c r="H435" s="117"/>
      <c r="I435" s="81"/>
      <c r="J435" s="81"/>
      <c r="K435" s="81"/>
      <c r="L435" s="81"/>
      <c r="N435" s="81"/>
      <c r="O435" s="118"/>
    </row>
    <row r="436" spans="1:15" ht="16.5" x14ac:dyDescent="0.2">
      <c r="A436" s="146"/>
      <c r="B436" s="96"/>
      <c r="C436" s="96"/>
      <c r="D436" s="96"/>
      <c r="E436" s="96"/>
      <c r="F436" s="117"/>
      <c r="G436" s="117"/>
      <c r="H436" s="117"/>
      <c r="I436" s="81"/>
      <c r="J436" s="81"/>
      <c r="K436" s="81"/>
      <c r="L436" s="81"/>
      <c r="N436" s="81"/>
      <c r="O436" s="118"/>
    </row>
    <row r="437" spans="1:15" ht="16.5" x14ac:dyDescent="0.2">
      <c r="A437" s="146"/>
      <c r="B437" s="96"/>
      <c r="C437" s="96"/>
      <c r="D437" s="96"/>
      <c r="E437" s="96"/>
      <c r="F437" s="117"/>
      <c r="G437" s="117"/>
      <c r="H437" s="117"/>
      <c r="I437" s="81"/>
      <c r="J437" s="81"/>
      <c r="K437" s="81"/>
      <c r="L437" s="81"/>
      <c r="N437" s="81"/>
      <c r="O437" s="118"/>
    </row>
    <row r="438" spans="1:15" ht="16.5" x14ac:dyDescent="0.2">
      <c r="A438" s="146"/>
      <c r="B438" s="96"/>
      <c r="C438" s="96"/>
      <c r="D438" s="96"/>
      <c r="E438" s="96"/>
      <c r="F438" s="117"/>
      <c r="G438" s="117"/>
      <c r="H438" s="117"/>
      <c r="I438" s="81"/>
      <c r="J438" s="81"/>
      <c r="K438" s="81"/>
      <c r="L438" s="81"/>
      <c r="N438" s="81"/>
      <c r="O438" s="118"/>
    </row>
    <row r="439" spans="1:15" ht="16.5" x14ac:dyDescent="0.2">
      <c r="A439" s="146"/>
      <c r="B439" s="96"/>
      <c r="C439" s="96"/>
      <c r="D439" s="96"/>
      <c r="E439" s="96"/>
      <c r="F439" s="117"/>
      <c r="G439" s="117"/>
      <c r="H439" s="117"/>
      <c r="I439" s="81"/>
      <c r="J439" s="81"/>
      <c r="K439" s="81"/>
      <c r="L439" s="81"/>
      <c r="N439" s="81"/>
      <c r="O439" s="118"/>
    </row>
    <row r="440" spans="1:15" ht="16.5" x14ac:dyDescent="0.2">
      <c r="A440" s="146"/>
      <c r="B440" s="96"/>
      <c r="C440" s="96"/>
      <c r="D440" s="96"/>
      <c r="E440" s="96"/>
      <c r="F440" s="117"/>
      <c r="G440" s="117"/>
      <c r="H440" s="117"/>
      <c r="I440" s="81"/>
      <c r="J440" s="81"/>
      <c r="K440" s="81"/>
      <c r="L440" s="81"/>
      <c r="N440" s="81"/>
      <c r="O440" s="118"/>
    </row>
    <row r="441" spans="1:15" ht="16.5" x14ac:dyDescent="0.2">
      <c r="A441" s="77"/>
      <c r="B441" s="96"/>
      <c r="C441" s="96"/>
      <c r="D441" s="96"/>
      <c r="E441" s="96"/>
      <c r="F441" s="117"/>
      <c r="G441" s="117"/>
      <c r="H441" s="117"/>
      <c r="I441" s="81"/>
      <c r="J441" s="81"/>
      <c r="K441" s="81"/>
      <c r="L441" s="81"/>
      <c r="N441" s="81"/>
      <c r="O441" s="118"/>
    </row>
    <row r="442" spans="1:15" ht="16.5" x14ac:dyDescent="0.2">
      <c r="A442" s="77"/>
      <c r="B442" s="96"/>
      <c r="C442" s="96"/>
      <c r="D442" s="96"/>
      <c r="E442" s="96"/>
      <c r="F442" s="117"/>
      <c r="G442" s="117"/>
      <c r="H442" s="117"/>
      <c r="I442" s="81"/>
      <c r="J442" s="81"/>
      <c r="K442" s="81"/>
      <c r="L442" s="81"/>
      <c r="N442" s="81"/>
      <c r="O442" s="118"/>
    </row>
    <row r="443" spans="1:15" ht="16.5" x14ac:dyDescent="0.2">
      <c r="A443" s="77"/>
      <c r="B443" s="96"/>
      <c r="C443" s="96"/>
      <c r="D443" s="96"/>
      <c r="E443" s="96"/>
      <c r="F443" s="117"/>
      <c r="G443" s="117"/>
      <c r="H443" s="117"/>
      <c r="I443" s="81"/>
      <c r="J443" s="81"/>
      <c r="K443" s="81"/>
      <c r="L443" s="81"/>
      <c r="N443" s="81"/>
      <c r="O443" s="118"/>
    </row>
    <row r="444" spans="1:15" ht="16.5" x14ac:dyDescent="0.2">
      <c r="A444" s="77"/>
      <c r="B444" s="96"/>
      <c r="C444" s="96"/>
      <c r="D444" s="96"/>
      <c r="E444" s="96"/>
      <c r="F444" s="117"/>
      <c r="G444" s="117"/>
      <c r="H444" s="117"/>
      <c r="I444" s="81"/>
      <c r="J444" s="81"/>
      <c r="K444" s="81"/>
      <c r="L444" s="81"/>
      <c r="N444" s="81"/>
      <c r="O444" s="118"/>
    </row>
    <row r="445" spans="1:15" ht="16.5" x14ac:dyDescent="0.2">
      <c r="A445" s="77"/>
      <c r="B445" s="96"/>
      <c r="C445" s="96"/>
      <c r="D445" s="96"/>
      <c r="E445" s="96"/>
      <c r="F445" s="117"/>
      <c r="G445" s="117"/>
      <c r="H445" s="117"/>
      <c r="I445" s="81"/>
      <c r="J445" s="81"/>
      <c r="K445" s="81"/>
      <c r="L445" s="81"/>
      <c r="N445" s="81"/>
      <c r="O445" s="118"/>
    </row>
    <row r="446" spans="1:15" ht="16.5" x14ac:dyDescent="0.2">
      <c r="A446" s="77"/>
      <c r="B446" s="96"/>
      <c r="C446" s="96"/>
      <c r="D446" s="96"/>
      <c r="E446" s="96"/>
      <c r="F446" s="117"/>
      <c r="G446" s="117"/>
      <c r="H446" s="117"/>
      <c r="I446" s="81"/>
      <c r="J446" s="81"/>
      <c r="K446" s="81"/>
      <c r="L446" s="81"/>
      <c r="N446" s="81"/>
      <c r="O446" s="118"/>
    </row>
    <row r="447" spans="1:15" ht="16.5" x14ac:dyDescent="0.2">
      <c r="A447" s="77"/>
      <c r="B447" s="96"/>
      <c r="C447" s="96"/>
      <c r="D447" s="96"/>
      <c r="E447" s="96"/>
      <c r="F447" s="117"/>
      <c r="G447" s="117"/>
      <c r="H447" s="117"/>
      <c r="I447" s="81"/>
      <c r="J447" s="81"/>
      <c r="K447" s="81"/>
      <c r="L447" s="81"/>
      <c r="N447" s="81"/>
      <c r="O447" s="118"/>
    </row>
    <row r="448" spans="1:15" ht="16.5" x14ac:dyDescent="0.2">
      <c r="A448" s="77"/>
      <c r="B448" s="96"/>
      <c r="C448" s="96"/>
      <c r="D448" s="96"/>
      <c r="E448" s="96"/>
      <c r="F448" s="117"/>
      <c r="G448" s="117"/>
      <c r="H448" s="117"/>
      <c r="I448" s="81"/>
      <c r="J448" s="81"/>
      <c r="K448" s="81"/>
      <c r="L448" s="81"/>
      <c r="N448" s="81"/>
      <c r="O448" s="118"/>
    </row>
    <row r="449" spans="1:15" ht="16.5" x14ac:dyDescent="0.2">
      <c r="A449" s="77"/>
      <c r="B449" s="96"/>
      <c r="C449" s="96"/>
      <c r="D449" s="96"/>
      <c r="E449" s="96"/>
      <c r="F449" s="117"/>
      <c r="G449" s="117"/>
      <c r="H449" s="117"/>
      <c r="I449" s="81"/>
      <c r="J449" s="81"/>
      <c r="K449" s="81"/>
      <c r="L449" s="81"/>
      <c r="N449" s="81"/>
      <c r="O449" s="118"/>
    </row>
    <row r="450" spans="1:15" ht="16.5" x14ac:dyDescent="0.2">
      <c r="A450" s="77"/>
      <c r="B450" s="96"/>
      <c r="C450" s="96"/>
      <c r="D450" s="96"/>
      <c r="E450" s="96"/>
      <c r="F450" s="117"/>
      <c r="G450" s="117"/>
      <c r="H450" s="117"/>
      <c r="I450" s="81"/>
      <c r="J450" s="81"/>
      <c r="K450" s="81"/>
      <c r="L450" s="81"/>
      <c r="N450" s="81"/>
      <c r="O450" s="118"/>
    </row>
    <row r="451" spans="1:15" ht="16.5" x14ac:dyDescent="0.2">
      <c r="A451" s="77"/>
      <c r="B451" s="96"/>
      <c r="C451" s="96"/>
      <c r="D451" s="96"/>
      <c r="E451" s="96"/>
      <c r="F451" s="117"/>
      <c r="G451" s="117"/>
      <c r="H451" s="117"/>
      <c r="I451" s="81"/>
      <c r="J451" s="81"/>
      <c r="K451" s="81"/>
      <c r="L451" s="81"/>
      <c r="N451" s="81"/>
      <c r="O451" s="118"/>
    </row>
    <row r="452" spans="1:15" ht="16.5" x14ac:dyDescent="0.2">
      <c r="A452" s="77"/>
      <c r="B452" s="96"/>
      <c r="C452" s="96"/>
      <c r="D452" s="96"/>
      <c r="E452" s="96"/>
      <c r="F452" s="117"/>
      <c r="G452" s="117"/>
      <c r="H452" s="117"/>
      <c r="I452" s="81"/>
      <c r="J452" s="81"/>
      <c r="K452" s="81"/>
      <c r="L452" s="81"/>
      <c r="N452" s="81"/>
      <c r="O452" s="118"/>
    </row>
    <row r="453" spans="1:15" ht="16.5" x14ac:dyDescent="0.2">
      <c r="A453" s="77"/>
      <c r="B453" s="96"/>
      <c r="C453" s="96"/>
      <c r="D453" s="96"/>
      <c r="E453" s="96"/>
      <c r="F453" s="117"/>
      <c r="G453" s="117"/>
      <c r="H453" s="117"/>
      <c r="I453" s="81"/>
      <c r="J453" s="81"/>
      <c r="K453" s="81"/>
      <c r="L453" s="81"/>
      <c r="N453" s="81"/>
      <c r="O453" s="118"/>
    </row>
    <row r="454" spans="1:15" ht="16.5" x14ac:dyDescent="0.2">
      <c r="A454" s="77"/>
      <c r="B454" s="96"/>
      <c r="C454" s="96"/>
      <c r="D454" s="96"/>
      <c r="E454" s="96"/>
      <c r="F454" s="117"/>
      <c r="G454" s="117"/>
      <c r="H454" s="117"/>
      <c r="I454" s="81"/>
      <c r="J454" s="81"/>
      <c r="K454" s="81"/>
      <c r="L454" s="81"/>
      <c r="N454" s="81"/>
      <c r="O454" s="118"/>
    </row>
    <row r="455" spans="1:15" ht="16.5" x14ac:dyDescent="0.2">
      <c r="A455" s="77"/>
      <c r="B455" s="96"/>
      <c r="C455" s="96"/>
      <c r="D455" s="96"/>
      <c r="E455" s="96"/>
      <c r="F455" s="117"/>
      <c r="G455" s="117"/>
      <c r="H455" s="117"/>
      <c r="I455" s="81"/>
      <c r="J455" s="81"/>
      <c r="K455" s="81"/>
      <c r="L455" s="81"/>
      <c r="N455" s="81"/>
      <c r="O455" s="118"/>
    </row>
    <row r="456" spans="1:15" ht="16.5" x14ac:dyDescent="0.2">
      <c r="A456" s="77"/>
      <c r="B456" s="96"/>
      <c r="C456" s="96"/>
      <c r="D456" s="96"/>
      <c r="E456" s="96"/>
      <c r="F456" s="117"/>
      <c r="G456" s="117"/>
      <c r="H456" s="117"/>
      <c r="I456" s="81"/>
      <c r="J456" s="81"/>
      <c r="K456" s="81"/>
      <c r="L456" s="81"/>
      <c r="N456" s="81"/>
      <c r="O456" s="118"/>
    </row>
    <row r="457" spans="1:15" ht="16.5" x14ac:dyDescent="0.2">
      <c r="A457" s="77"/>
      <c r="B457" s="96"/>
      <c r="C457" s="96"/>
      <c r="D457" s="96"/>
      <c r="E457" s="96"/>
      <c r="F457" s="117"/>
      <c r="G457" s="117"/>
      <c r="H457" s="117"/>
      <c r="I457" s="81"/>
      <c r="J457" s="81"/>
      <c r="K457" s="81"/>
      <c r="L457" s="81"/>
      <c r="N457" s="81"/>
      <c r="O457" s="118"/>
    </row>
    <row r="458" spans="1:15" ht="16.5" x14ac:dyDescent="0.2">
      <c r="A458" s="77"/>
      <c r="B458" s="96"/>
      <c r="C458" s="96"/>
      <c r="D458" s="96"/>
      <c r="E458" s="96"/>
      <c r="F458" s="117"/>
      <c r="G458" s="117"/>
      <c r="H458" s="117"/>
      <c r="I458" s="81"/>
      <c r="J458" s="81"/>
      <c r="K458" s="81"/>
      <c r="L458" s="81"/>
      <c r="N458" s="81"/>
      <c r="O458" s="118"/>
    </row>
    <row r="459" spans="1:15" ht="16.5" x14ac:dyDescent="0.2">
      <c r="A459" s="77"/>
      <c r="B459" s="96"/>
      <c r="C459" s="96"/>
      <c r="D459" s="96"/>
      <c r="E459" s="96"/>
      <c r="F459" s="117"/>
      <c r="G459" s="117"/>
      <c r="H459" s="117"/>
      <c r="I459" s="81"/>
      <c r="J459" s="81"/>
      <c r="K459" s="81"/>
      <c r="L459" s="81"/>
      <c r="N459" s="81"/>
      <c r="O459" s="118"/>
    </row>
    <row r="460" spans="1:15" ht="16.5" x14ac:dyDescent="0.2">
      <c r="A460" s="77"/>
      <c r="B460" s="96"/>
      <c r="C460" s="96"/>
      <c r="D460" s="96"/>
      <c r="E460" s="96"/>
      <c r="F460" s="117"/>
      <c r="G460" s="117"/>
      <c r="H460" s="117"/>
      <c r="I460" s="81"/>
      <c r="J460" s="81"/>
      <c r="K460" s="81"/>
      <c r="L460" s="81"/>
      <c r="N460" s="81"/>
      <c r="O460" s="118"/>
    </row>
    <row r="461" spans="1:15" ht="16.5" x14ac:dyDescent="0.2">
      <c r="A461" s="77"/>
      <c r="B461" s="96"/>
      <c r="C461" s="96"/>
      <c r="D461" s="96"/>
      <c r="E461" s="96"/>
      <c r="F461" s="117"/>
      <c r="G461" s="117"/>
      <c r="H461" s="117"/>
      <c r="I461" s="81"/>
      <c r="J461" s="81"/>
      <c r="K461" s="81"/>
      <c r="L461" s="81"/>
      <c r="N461" s="81"/>
      <c r="O461" s="118"/>
    </row>
    <row r="462" spans="1:15" ht="16.5" x14ac:dyDescent="0.2">
      <c r="A462" s="77"/>
      <c r="B462" s="96"/>
      <c r="C462" s="96"/>
      <c r="D462" s="96"/>
      <c r="E462" s="96"/>
      <c r="F462" s="117"/>
      <c r="G462" s="117"/>
      <c r="H462" s="117"/>
      <c r="I462" s="81"/>
      <c r="J462" s="81"/>
      <c r="K462" s="81"/>
      <c r="L462" s="81"/>
      <c r="N462" s="81"/>
      <c r="O462" s="118"/>
    </row>
    <row r="463" spans="1:15" ht="16.5" x14ac:dyDescent="0.2">
      <c r="A463" s="77"/>
      <c r="B463" s="96"/>
      <c r="C463" s="96"/>
      <c r="D463" s="96"/>
      <c r="E463" s="96"/>
      <c r="F463" s="117"/>
      <c r="G463" s="117"/>
      <c r="H463" s="117"/>
      <c r="I463" s="81"/>
      <c r="J463" s="81"/>
      <c r="K463" s="81"/>
      <c r="L463" s="81"/>
      <c r="N463" s="81"/>
      <c r="O463" s="118"/>
    </row>
    <row r="464" spans="1:15" ht="16.5" x14ac:dyDescent="0.2">
      <c r="A464" s="77"/>
      <c r="B464" s="96"/>
      <c r="C464" s="96"/>
      <c r="D464" s="96"/>
      <c r="E464" s="96"/>
      <c r="F464" s="117"/>
      <c r="G464" s="117"/>
      <c r="H464" s="117"/>
      <c r="I464" s="81"/>
      <c r="J464" s="81"/>
      <c r="K464" s="81"/>
      <c r="L464" s="81"/>
      <c r="N464" s="81"/>
      <c r="O464" s="118"/>
    </row>
    <row r="465" spans="1:15" ht="16.5" x14ac:dyDescent="0.2">
      <c r="A465" s="77"/>
      <c r="B465" s="96"/>
      <c r="C465" s="96"/>
      <c r="D465" s="96"/>
      <c r="E465" s="96"/>
      <c r="F465" s="117"/>
      <c r="G465" s="117"/>
      <c r="H465" s="117"/>
      <c r="I465" s="81"/>
      <c r="J465" s="81"/>
      <c r="K465" s="81"/>
      <c r="L465" s="81"/>
      <c r="N465" s="81"/>
      <c r="O465" s="118"/>
    </row>
    <row r="466" spans="1:15" ht="16.5" x14ac:dyDescent="0.2">
      <c r="A466" s="77"/>
      <c r="B466" s="96"/>
      <c r="C466" s="96"/>
      <c r="D466" s="96"/>
      <c r="E466" s="96"/>
      <c r="F466" s="117"/>
      <c r="G466" s="117"/>
      <c r="H466" s="117"/>
      <c r="I466" s="81"/>
      <c r="J466" s="81"/>
      <c r="K466" s="81"/>
      <c r="L466" s="81"/>
      <c r="N466" s="81"/>
      <c r="O466" s="118"/>
    </row>
    <row r="467" spans="1:15" ht="16.5" x14ac:dyDescent="0.2">
      <c r="A467" s="77"/>
      <c r="B467" s="96"/>
      <c r="C467" s="96"/>
      <c r="D467" s="96"/>
      <c r="E467" s="96"/>
      <c r="F467" s="117"/>
      <c r="G467" s="117"/>
      <c r="H467" s="117"/>
      <c r="I467" s="81"/>
      <c r="J467" s="81"/>
      <c r="K467" s="81"/>
      <c r="L467" s="81"/>
      <c r="N467" s="81"/>
      <c r="O467" s="118"/>
    </row>
    <row r="468" spans="1:15" ht="16.5" x14ac:dyDescent="0.2">
      <c r="A468" s="77"/>
      <c r="B468" s="96"/>
      <c r="C468" s="96"/>
      <c r="D468" s="96"/>
      <c r="E468" s="96"/>
      <c r="F468" s="117"/>
      <c r="G468" s="117"/>
      <c r="H468" s="117"/>
      <c r="I468" s="81"/>
      <c r="J468" s="81"/>
      <c r="K468" s="81"/>
      <c r="L468" s="81"/>
      <c r="N468" s="81"/>
      <c r="O468" s="118"/>
    </row>
    <row r="469" spans="1:15" ht="16.5" x14ac:dyDescent="0.2">
      <c r="A469" s="77"/>
      <c r="B469" s="96"/>
      <c r="C469" s="96"/>
      <c r="D469" s="96"/>
      <c r="E469" s="96"/>
      <c r="F469" s="117"/>
      <c r="G469" s="117"/>
      <c r="H469" s="117"/>
      <c r="I469" s="81"/>
      <c r="J469" s="81"/>
      <c r="K469" s="81"/>
      <c r="L469" s="81"/>
      <c r="N469" s="81"/>
      <c r="O469" s="118"/>
    </row>
    <row r="470" spans="1:15" ht="16.5" x14ac:dyDescent="0.2">
      <c r="A470" s="77"/>
      <c r="B470" s="96"/>
      <c r="C470" s="96"/>
      <c r="D470" s="96"/>
      <c r="E470" s="96"/>
      <c r="F470" s="117"/>
      <c r="G470" s="117"/>
      <c r="H470" s="117"/>
      <c r="I470" s="81"/>
      <c r="J470" s="81"/>
      <c r="K470" s="81"/>
      <c r="L470" s="81"/>
      <c r="N470" s="81"/>
      <c r="O470" s="118"/>
    </row>
    <row r="471" spans="1:15" ht="16.5" x14ac:dyDescent="0.2">
      <c r="A471" s="77"/>
      <c r="B471" s="96"/>
      <c r="C471" s="96"/>
      <c r="D471" s="96"/>
      <c r="E471" s="96"/>
      <c r="F471" s="117"/>
      <c r="G471" s="117"/>
      <c r="H471" s="117"/>
      <c r="I471" s="81"/>
      <c r="J471" s="81"/>
      <c r="K471" s="81"/>
      <c r="L471" s="81"/>
      <c r="N471" s="81"/>
      <c r="O471" s="118"/>
    </row>
    <row r="472" spans="1:15" ht="16.5" x14ac:dyDescent="0.2">
      <c r="A472" s="77"/>
      <c r="B472" s="96"/>
      <c r="C472" s="96"/>
      <c r="D472" s="96"/>
      <c r="E472" s="96"/>
      <c r="F472" s="117"/>
      <c r="G472" s="117"/>
      <c r="H472" s="117"/>
      <c r="I472" s="81"/>
      <c r="J472" s="81"/>
      <c r="K472" s="81"/>
      <c r="L472" s="81"/>
      <c r="N472" s="81"/>
      <c r="O472" s="118"/>
    </row>
    <row r="473" spans="1:15" ht="16.5" x14ac:dyDescent="0.2">
      <c r="A473" s="77"/>
      <c r="B473" s="96"/>
      <c r="C473" s="96"/>
      <c r="D473" s="96"/>
      <c r="E473" s="96"/>
      <c r="F473" s="117"/>
      <c r="G473" s="117"/>
      <c r="H473" s="117"/>
      <c r="I473" s="81"/>
      <c r="J473" s="81"/>
      <c r="K473" s="81"/>
      <c r="L473" s="81"/>
      <c r="N473" s="81"/>
      <c r="O473" s="118"/>
    </row>
    <row r="474" spans="1:15" ht="16.5" x14ac:dyDescent="0.2">
      <c r="A474" s="77"/>
      <c r="B474" s="96"/>
      <c r="C474" s="96"/>
      <c r="D474" s="96"/>
      <c r="E474" s="96"/>
      <c r="F474" s="117"/>
      <c r="G474" s="117"/>
      <c r="H474" s="117"/>
      <c r="I474" s="81"/>
      <c r="J474" s="81"/>
      <c r="K474" s="81"/>
      <c r="L474" s="81"/>
      <c r="N474" s="81"/>
      <c r="O474" s="118"/>
    </row>
    <row r="475" spans="1:15" ht="16.5" x14ac:dyDescent="0.2">
      <c r="A475" s="77"/>
      <c r="B475" s="96"/>
      <c r="C475" s="96"/>
      <c r="D475" s="96"/>
      <c r="E475" s="96"/>
      <c r="F475" s="117"/>
      <c r="G475" s="117"/>
      <c r="H475" s="117"/>
      <c r="I475" s="81"/>
      <c r="J475" s="81"/>
      <c r="K475" s="81"/>
      <c r="L475" s="81"/>
      <c r="N475" s="81"/>
      <c r="O475" s="118"/>
    </row>
    <row r="476" spans="1:15" ht="16.5" x14ac:dyDescent="0.2">
      <c r="A476" s="77"/>
      <c r="B476" s="96"/>
      <c r="C476" s="96"/>
      <c r="D476" s="96"/>
      <c r="E476" s="96"/>
      <c r="F476" s="117"/>
      <c r="G476" s="117"/>
      <c r="H476" s="117"/>
      <c r="I476" s="81"/>
      <c r="J476" s="81"/>
      <c r="K476" s="81"/>
      <c r="L476" s="81"/>
      <c r="N476" s="81"/>
      <c r="O476" s="118"/>
    </row>
    <row r="477" spans="1:15" ht="16.5" x14ac:dyDescent="0.2">
      <c r="A477" s="77"/>
      <c r="B477" s="96"/>
      <c r="C477" s="96"/>
      <c r="D477" s="96"/>
      <c r="E477" s="96"/>
      <c r="F477" s="117"/>
      <c r="G477" s="117"/>
      <c r="H477" s="117"/>
      <c r="I477" s="81"/>
      <c r="J477" s="81"/>
      <c r="K477" s="81"/>
      <c r="L477" s="81"/>
      <c r="N477" s="81"/>
      <c r="O477" s="118"/>
    </row>
    <row r="478" spans="1:15" ht="16.5" x14ac:dyDescent="0.2">
      <c r="A478" s="77"/>
      <c r="B478" s="96"/>
      <c r="C478" s="96"/>
      <c r="D478" s="96"/>
      <c r="E478" s="96"/>
      <c r="F478" s="117"/>
      <c r="G478" s="117"/>
      <c r="H478" s="117"/>
      <c r="I478" s="81"/>
      <c r="J478" s="81"/>
      <c r="K478" s="81"/>
      <c r="L478" s="81"/>
      <c r="N478" s="81"/>
      <c r="O478" s="118"/>
    </row>
    <row r="479" spans="1:15" ht="16.5" x14ac:dyDescent="0.2">
      <c r="A479" s="77"/>
      <c r="B479" s="96"/>
      <c r="C479" s="96"/>
      <c r="D479" s="96"/>
      <c r="E479" s="96"/>
      <c r="F479" s="117"/>
      <c r="G479" s="117"/>
      <c r="H479" s="117"/>
      <c r="I479" s="81"/>
      <c r="J479" s="81"/>
      <c r="K479" s="81"/>
      <c r="L479" s="81"/>
      <c r="N479" s="81"/>
      <c r="O479" s="118"/>
    </row>
    <row r="480" spans="1:15" ht="16.5" x14ac:dyDescent="0.2">
      <c r="A480" s="77"/>
      <c r="B480" s="96"/>
      <c r="C480" s="96"/>
      <c r="D480" s="96"/>
      <c r="E480" s="96"/>
      <c r="F480" s="117"/>
      <c r="G480" s="117"/>
      <c r="H480" s="117"/>
      <c r="I480" s="81"/>
      <c r="J480" s="81"/>
      <c r="K480" s="81"/>
      <c r="L480" s="81"/>
      <c r="N480" s="81"/>
      <c r="O480" s="118"/>
    </row>
    <row r="481" spans="1:15" ht="16.5" x14ac:dyDescent="0.2">
      <c r="A481" s="77"/>
      <c r="B481" s="96"/>
      <c r="C481" s="96"/>
      <c r="D481" s="96"/>
      <c r="E481" s="96"/>
      <c r="F481" s="117"/>
      <c r="G481" s="117"/>
      <c r="H481" s="117"/>
      <c r="I481" s="81"/>
      <c r="J481" s="81"/>
      <c r="K481" s="81"/>
      <c r="L481" s="81"/>
      <c r="N481" s="81"/>
      <c r="O481" s="118"/>
    </row>
    <row r="482" spans="1:15" ht="16.5" x14ac:dyDescent="0.2">
      <c r="A482" s="77"/>
      <c r="B482" s="96"/>
      <c r="C482" s="96"/>
      <c r="D482" s="96"/>
      <c r="E482" s="96"/>
      <c r="F482" s="117"/>
      <c r="G482" s="117"/>
      <c r="H482" s="117"/>
      <c r="I482" s="81"/>
      <c r="J482" s="81"/>
      <c r="K482" s="81"/>
      <c r="L482" s="81"/>
      <c r="N482" s="81"/>
      <c r="O482" s="118"/>
    </row>
    <row r="483" spans="1:15" ht="16.5" x14ac:dyDescent="0.2">
      <c r="A483" s="77"/>
      <c r="B483" s="96"/>
      <c r="C483" s="96"/>
      <c r="D483" s="96"/>
      <c r="E483" s="96"/>
      <c r="F483" s="117"/>
      <c r="G483" s="117"/>
      <c r="H483" s="117"/>
      <c r="I483" s="81"/>
      <c r="J483" s="81"/>
      <c r="K483" s="81"/>
      <c r="L483" s="81"/>
      <c r="N483" s="81"/>
      <c r="O483" s="118"/>
    </row>
    <row r="484" spans="1:15" ht="16.5" x14ac:dyDescent="0.2">
      <c r="A484" s="77"/>
      <c r="B484" s="96"/>
      <c r="C484" s="96"/>
      <c r="D484" s="96"/>
      <c r="E484" s="96"/>
      <c r="F484" s="117"/>
      <c r="G484" s="117"/>
      <c r="H484" s="117"/>
      <c r="I484" s="81"/>
      <c r="J484" s="81"/>
      <c r="K484" s="81"/>
      <c r="L484" s="81"/>
      <c r="N484" s="81"/>
      <c r="O484" s="118"/>
    </row>
    <row r="485" spans="1:15" ht="16.5" x14ac:dyDescent="0.2">
      <c r="A485" s="77"/>
      <c r="B485" s="96"/>
      <c r="C485" s="96"/>
      <c r="D485" s="96"/>
      <c r="E485" s="96"/>
      <c r="F485" s="117"/>
      <c r="G485" s="117"/>
      <c r="H485" s="117"/>
      <c r="I485" s="81"/>
      <c r="J485" s="81"/>
      <c r="K485" s="81"/>
      <c r="L485" s="81"/>
      <c r="N485" s="81"/>
      <c r="O485" s="118"/>
    </row>
    <row r="486" spans="1:15" ht="16.5" x14ac:dyDescent="0.2">
      <c r="A486" s="77"/>
      <c r="B486" s="96"/>
      <c r="C486" s="96"/>
      <c r="D486" s="96"/>
      <c r="E486" s="96"/>
      <c r="F486" s="117"/>
      <c r="G486" s="117"/>
      <c r="H486" s="117"/>
      <c r="I486" s="81"/>
      <c r="J486" s="81"/>
      <c r="K486" s="81"/>
      <c r="L486" s="81"/>
      <c r="N486" s="81"/>
      <c r="O486" s="118"/>
    </row>
    <row r="487" spans="1:15" ht="16.5" x14ac:dyDescent="0.2">
      <c r="A487" s="77"/>
      <c r="B487" s="96"/>
      <c r="C487" s="96"/>
      <c r="D487" s="96"/>
      <c r="E487" s="96"/>
      <c r="F487" s="117"/>
      <c r="G487" s="117"/>
      <c r="H487" s="117"/>
      <c r="I487" s="81"/>
      <c r="J487" s="81"/>
      <c r="K487" s="81"/>
      <c r="L487" s="81"/>
      <c r="N487" s="81"/>
      <c r="O487" s="118"/>
    </row>
    <row r="488" spans="1:15" ht="16.5" x14ac:dyDescent="0.2">
      <c r="A488" s="77"/>
      <c r="B488" s="96"/>
      <c r="C488" s="96"/>
      <c r="D488" s="96"/>
      <c r="E488" s="96"/>
      <c r="F488" s="117"/>
      <c r="G488" s="117"/>
      <c r="H488" s="117"/>
      <c r="I488" s="81"/>
      <c r="J488" s="81"/>
      <c r="K488" s="81"/>
      <c r="L488" s="81"/>
      <c r="N488" s="81"/>
      <c r="O488" s="118"/>
    </row>
    <row r="489" spans="1:15" ht="16.5" x14ac:dyDescent="0.2">
      <c r="A489" s="77"/>
      <c r="B489" s="96"/>
      <c r="C489" s="96"/>
      <c r="D489" s="96"/>
      <c r="E489" s="96"/>
      <c r="F489" s="117"/>
      <c r="G489" s="117"/>
      <c r="H489" s="117"/>
      <c r="I489" s="81"/>
      <c r="J489" s="81"/>
      <c r="K489" s="81"/>
      <c r="L489" s="81"/>
      <c r="N489" s="81"/>
      <c r="O489" s="118"/>
    </row>
    <row r="490" spans="1:15" ht="16.5" x14ac:dyDescent="0.2">
      <c r="A490" s="77"/>
      <c r="B490" s="96"/>
      <c r="C490" s="96"/>
      <c r="D490" s="96"/>
      <c r="E490" s="96"/>
      <c r="F490" s="117"/>
      <c r="G490" s="117"/>
      <c r="H490" s="117"/>
      <c r="I490" s="81"/>
      <c r="J490" s="81"/>
      <c r="K490" s="81"/>
      <c r="L490" s="81"/>
      <c r="N490" s="81"/>
      <c r="O490" s="118"/>
    </row>
    <row r="491" spans="1:15" ht="16.5" x14ac:dyDescent="0.2">
      <c r="A491" s="77"/>
      <c r="B491" s="96"/>
      <c r="C491" s="96"/>
      <c r="D491" s="96"/>
      <c r="E491" s="96"/>
      <c r="F491" s="117"/>
      <c r="G491" s="117"/>
      <c r="H491" s="117"/>
      <c r="I491" s="81"/>
      <c r="J491" s="81"/>
      <c r="K491" s="81"/>
      <c r="L491" s="81"/>
      <c r="N491" s="81"/>
      <c r="O491" s="118"/>
    </row>
    <row r="492" spans="1:15" ht="16.5" x14ac:dyDescent="0.2">
      <c r="A492" s="77"/>
      <c r="B492" s="96"/>
      <c r="C492" s="96"/>
      <c r="D492" s="96"/>
      <c r="E492" s="96"/>
      <c r="F492" s="117"/>
      <c r="G492" s="117"/>
      <c r="H492" s="117"/>
      <c r="I492" s="81"/>
      <c r="J492" s="81"/>
      <c r="K492" s="81"/>
      <c r="L492" s="81"/>
      <c r="N492" s="81"/>
      <c r="O492" s="118"/>
    </row>
    <row r="493" spans="1:15" ht="16.5" x14ac:dyDescent="0.2">
      <c r="A493" s="77"/>
      <c r="B493" s="96"/>
      <c r="C493" s="96"/>
      <c r="D493" s="96"/>
      <c r="E493" s="96"/>
      <c r="F493" s="117"/>
      <c r="G493" s="117"/>
      <c r="H493" s="117"/>
      <c r="I493" s="81"/>
      <c r="J493" s="81"/>
      <c r="K493" s="81"/>
      <c r="L493" s="81"/>
      <c r="N493" s="81"/>
      <c r="O493" s="118"/>
    </row>
    <row r="494" spans="1:15" ht="16.5" x14ac:dyDescent="0.2">
      <c r="A494" s="77"/>
      <c r="B494" s="96"/>
      <c r="C494" s="96"/>
      <c r="D494" s="96"/>
      <c r="E494" s="96"/>
      <c r="F494" s="117"/>
      <c r="G494" s="117"/>
      <c r="H494" s="117"/>
      <c r="I494" s="81"/>
      <c r="J494" s="81"/>
      <c r="K494" s="81"/>
      <c r="L494" s="81"/>
      <c r="N494" s="81"/>
      <c r="O494" s="118"/>
    </row>
    <row r="495" spans="1:15" ht="16.5" x14ac:dyDescent="0.2">
      <c r="A495" s="77"/>
      <c r="B495" s="96"/>
      <c r="C495" s="96"/>
      <c r="D495" s="96"/>
      <c r="E495" s="96"/>
      <c r="F495" s="117"/>
      <c r="G495" s="117"/>
      <c r="H495" s="117"/>
      <c r="I495" s="81"/>
      <c r="J495" s="81"/>
      <c r="K495" s="81"/>
      <c r="L495" s="81"/>
      <c r="N495" s="81"/>
      <c r="O495" s="118"/>
    </row>
    <row r="496" spans="1:15" ht="16.5" x14ac:dyDescent="0.2">
      <c r="A496" s="77"/>
      <c r="B496" s="96"/>
      <c r="C496" s="96"/>
      <c r="D496" s="96"/>
      <c r="E496" s="96"/>
      <c r="F496" s="117"/>
      <c r="G496" s="117"/>
      <c r="H496" s="117"/>
      <c r="I496" s="81"/>
      <c r="J496" s="81"/>
      <c r="K496" s="81"/>
      <c r="L496" s="81"/>
      <c r="N496" s="81"/>
      <c r="O496" s="118"/>
    </row>
    <row r="497" spans="1:15" ht="16.5" x14ac:dyDescent="0.2">
      <c r="A497" s="77"/>
      <c r="B497" s="96"/>
      <c r="C497" s="96"/>
      <c r="D497" s="96"/>
      <c r="E497" s="96"/>
      <c r="F497" s="117"/>
      <c r="G497" s="117"/>
      <c r="H497" s="117"/>
      <c r="I497" s="81"/>
      <c r="J497" s="81"/>
      <c r="K497" s="81"/>
      <c r="L497" s="81"/>
      <c r="N497" s="81"/>
      <c r="O497" s="118"/>
    </row>
    <row r="498" spans="1:15" ht="16.5" x14ac:dyDescent="0.2">
      <c r="A498" s="77"/>
      <c r="B498" s="96"/>
      <c r="C498" s="96"/>
      <c r="D498" s="96"/>
      <c r="E498" s="96"/>
      <c r="F498" s="117"/>
      <c r="G498" s="117"/>
      <c r="H498" s="117"/>
      <c r="I498" s="81"/>
      <c r="J498" s="81"/>
      <c r="K498" s="81"/>
      <c r="L498" s="81"/>
      <c r="N498" s="81"/>
      <c r="O498" s="118"/>
    </row>
    <row r="499" spans="1:15" ht="16.5" x14ac:dyDescent="0.2">
      <c r="A499" s="77"/>
      <c r="B499" s="96"/>
      <c r="C499" s="96"/>
      <c r="D499" s="96"/>
      <c r="E499" s="96"/>
      <c r="F499" s="117"/>
      <c r="G499" s="117"/>
      <c r="H499" s="117"/>
      <c r="I499" s="81"/>
      <c r="J499" s="81"/>
      <c r="K499" s="81"/>
      <c r="L499" s="81"/>
      <c r="N499" s="81"/>
      <c r="O499" s="118"/>
    </row>
    <row r="500" spans="1:15" ht="16.5" x14ac:dyDescent="0.2">
      <c r="A500" s="77"/>
      <c r="B500" s="96"/>
      <c r="C500" s="96"/>
      <c r="D500" s="96"/>
      <c r="E500" s="96"/>
      <c r="F500" s="117"/>
      <c r="G500" s="117"/>
      <c r="H500" s="117"/>
      <c r="I500" s="81"/>
      <c r="J500" s="81"/>
      <c r="K500" s="81"/>
      <c r="L500" s="81"/>
      <c r="N500" s="81"/>
      <c r="O500" s="118"/>
    </row>
    <row r="501" spans="1:15" ht="16.5" x14ac:dyDescent="0.2">
      <c r="A501" s="77"/>
      <c r="B501" s="96"/>
      <c r="C501" s="96"/>
      <c r="D501" s="96"/>
      <c r="E501" s="96"/>
      <c r="F501" s="117"/>
      <c r="G501" s="117"/>
      <c r="H501" s="117"/>
      <c r="I501" s="81"/>
      <c r="J501" s="81"/>
      <c r="K501" s="81"/>
      <c r="L501" s="81"/>
      <c r="N501" s="81"/>
      <c r="O501" s="118"/>
    </row>
    <row r="502" spans="1:15" ht="16.5" x14ac:dyDescent="0.2">
      <c r="A502" s="77"/>
      <c r="B502" s="96"/>
      <c r="C502" s="96"/>
      <c r="D502" s="96"/>
      <c r="E502" s="96"/>
      <c r="F502" s="117"/>
      <c r="G502" s="117"/>
      <c r="H502" s="117"/>
      <c r="I502" s="81"/>
      <c r="J502" s="81"/>
      <c r="K502" s="81"/>
      <c r="L502" s="81"/>
      <c r="N502" s="81"/>
      <c r="O502" s="118"/>
    </row>
    <row r="503" spans="1:15" ht="16.5" x14ac:dyDescent="0.2">
      <c r="A503" s="77"/>
      <c r="B503" s="96"/>
      <c r="C503" s="96"/>
      <c r="D503" s="96"/>
      <c r="E503" s="96"/>
      <c r="F503" s="117"/>
      <c r="G503" s="117"/>
      <c r="H503" s="117"/>
      <c r="I503" s="81"/>
      <c r="J503" s="81"/>
      <c r="K503" s="81"/>
      <c r="L503" s="81"/>
      <c r="N503" s="81"/>
      <c r="O503" s="118"/>
    </row>
    <row r="504" spans="1:15" ht="16.5" x14ac:dyDescent="0.2">
      <c r="A504" s="77"/>
      <c r="B504" s="96"/>
      <c r="C504" s="96"/>
      <c r="D504" s="96"/>
      <c r="E504" s="96"/>
      <c r="F504" s="117"/>
      <c r="G504" s="117"/>
      <c r="H504" s="117"/>
      <c r="I504" s="81"/>
      <c r="J504" s="81"/>
      <c r="K504" s="81"/>
      <c r="L504" s="81"/>
      <c r="N504" s="81"/>
      <c r="O504" s="118"/>
    </row>
    <row r="505" spans="1:15" ht="16.5" x14ac:dyDescent="0.2">
      <c r="A505" s="77"/>
      <c r="B505" s="96"/>
      <c r="C505" s="96"/>
      <c r="D505" s="96"/>
      <c r="E505" s="96"/>
      <c r="F505" s="117"/>
      <c r="G505" s="117"/>
      <c r="H505" s="117"/>
      <c r="I505" s="81"/>
      <c r="J505" s="81"/>
      <c r="K505" s="81"/>
      <c r="L505" s="81"/>
      <c r="N505" s="81"/>
      <c r="O505" s="118"/>
    </row>
    <row r="506" spans="1:15" ht="16.5" x14ac:dyDescent="0.2">
      <c r="A506" s="77"/>
      <c r="B506" s="96"/>
      <c r="C506" s="96"/>
      <c r="D506" s="96"/>
      <c r="E506" s="96"/>
      <c r="F506" s="117"/>
      <c r="G506" s="117"/>
      <c r="H506" s="117"/>
      <c r="I506" s="81"/>
      <c r="J506" s="81"/>
      <c r="K506" s="81"/>
      <c r="L506" s="81"/>
      <c r="N506" s="81"/>
      <c r="O506" s="118"/>
    </row>
    <row r="507" spans="1:15" ht="16.5" x14ac:dyDescent="0.2">
      <c r="A507" s="77"/>
      <c r="B507" s="96"/>
      <c r="C507" s="96"/>
      <c r="D507" s="96"/>
      <c r="E507" s="96"/>
      <c r="F507" s="117"/>
      <c r="G507" s="117"/>
      <c r="H507" s="117"/>
      <c r="I507" s="81"/>
      <c r="J507" s="81"/>
      <c r="K507" s="81"/>
      <c r="L507" s="81"/>
      <c r="N507" s="81"/>
      <c r="O507" s="118"/>
    </row>
    <row r="508" spans="1:15" ht="16.5" x14ac:dyDescent="0.2">
      <c r="A508" s="77"/>
      <c r="B508" s="96"/>
      <c r="C508" s="96"/>
      <c r="D508" s="96"/>
      <c r="E508" s="96"/>
      <c r="F508" s="117"/>
      <c r="G508" s="117"/>
      <c r="H508" s="117"/>
      <c r="I508" s="81"/>
      <c r="J508" s="81"/>
      <c r="K508" s="81"/>
      <c r="L508" s="81"/>
      <c r="N508" s="81"/>
      <c r="O508" s="118"/>
    </row>
    <row r="509" spans="1:15" ht="16.5" x14ac:dyDescent="0.2">
      <c r="A509" s="77"/>
      <c r="B509" s="96"/>
      <c r="C509" s="96"/>
      <c r="D509" s="96"/>
      <c r="E509" s="96"/>
      <c r="F509" s="117"/>
      <c r="G509" s="117"/>
      <c r="H509" s="117"/>
      <c r="I509" s="81"/>
      <c r="J509" s="81"/>
      <c r="K509" s="81"/>
      <c r="L509" s="81"/>
      <c r="N509" s="81"/>
      <c r="O509" s="118"/>
    </row>
    <row r="510" spans="1:15" ht="16.5" x14ac:dyDescent="0.2">
      <c r="A510" s="77"/>
      <c r="B510" s="96"/>
      <c r="C510" s="96"/>
      <c r="D510" s="96"/>
      <c r="E510" s="96"/>
      <c r="F510" s="117"/>
      <c r="G510" s="117"/>
      <c r="H510" s="117"/>
      <c r="I510" s="81"/>
      <c r="J510" s="81"/>
      <c r="K510" s="81"/>
      <c r="L510" s="81"/>
      <c r="N510" s="81"/>
      <c r="O510" s="118"/>
    </row>
    <row r="511" spans="1:15" ht="16.5" x14ac:dyDescent="0.2">
      <c r="A511" s="77"/>
      <c r="B511" s="96"/>
      <c r="C511" s="96"/>
      <c r="D511" s="96"/>
      <c r="E511" s="96"/>
      <c r="F511" s="117"/>
      <c r="G511" s="117"/>
      <c r="H511" s="117"/>
      <c r="I511" s="81"/>
      <c r="J511" s="81"/>
      <c r="K511" s="81"/>
      <c r="L511" s="81"/>
      <c r="N511" s="81"/>
      <c r="O511" s="118"/>
    </row>
    <row r="512" spans="1:15" ht="16.5" x14ac:dyDescent="0.2">
      <c r="A512" s="77"/>
      <c r="B512" s="96"/>
      <c r="C512" s="96"/>
      <c r="D512" s="96"/>
      <c r="E512" s="96"/>
      <c r="F512" s="117"/>
      <c r="G512" s="117"/>
      <c r="H512" s="117"/>
      <c r="I512" s="81"/>
      <c r="J512" s="81"/>
      <c r="K512" s="81"/>
      <c r="L512" s="81"/>
      <c r="N512" s="81"/>
      <c r="O512" s="118"/>
    </row>
    <row r="513" spans="1:15" ht="16.5" x14ac:dyDescent="0.2">
      <c r="A513" s="169"/>
      <c r="B513" s="96"/>
      <c r="C513" s="96"/>
      <c r="D513" s="96"/>
      <c r="E513" s="96"/>
      <c r="F513" s="117"/>
      <c r="G513" s="117"/>
      <c r="H513" s="117"/>
      <c r="I513" s="81"/>
      <c r="J513" s="81"/>
      <c r="K513" s="81"/>
      <c r="L513" s="81"/>
      <c r="N513" s="81"/>
      <c r="O513" s="118"/>
    </row>
    <row r="514" spans="1:15" ht="16.5" x14ac:dyDescent="0.2">
      <c r="A514" s="169"/>
      <c r="B514" s="96"/>
      <c r="C514" s="96"/>
      <c r="D514" s="96"/>
      <c r="E514" s="96"/>
      <c r="F514" s="117"/>
      <c r="G514" s="117"/>
      <c r="H514" s="117"/>
      <c r="I514" s="81"/>
      <c r="J514" s="81"/>
      <c r="K514" s="81"/>
      <c r="L514" s="81"/>
      <c r="N514" s="81"/>
      <c r="O514" s="118"/>
    </row>
    <row r="515" spans="1:15" ht="16.5" x14ac:dyDescent="0.2">
      <c r="A515" s="77"/>
      <c r="B515" s="96"/>
      <c r="C515" s="96"/>
      <c r="D515" s="96"/>
      <c r="E515" s="96"/>
      <c r="F515" s="117"/>
      <c r="G515" s="117"/>
      <c r="H515" s="117"/>
      <c r="I515" s="81"/>
      <c r="J515" s="81"/>
      <c r="K515" s="81"/>
      <c r="L515" s="81"/>
      <c r="N515" s="81"/>
      <c r="O515" s="118"/>
    </row>
    <row r="516" spans="1:15" ht="16.5" x14ac:dyDescent="0.2">
      <c r="A516" s="77"/>
      <c r="B516" s="96"/>
      <c r="C516" s="96"/>
      <c r="D516" s="96"/>
      <c r="E516" s="96"/>
      <c r="F516" s="117"/>
      <c r="G516" s="117"/>
      <c r="H516" s="117"/>
      <c r="I516" s="81"/>
      <c r="J516" s="81"/>
      <c r="K516" s="81"/>
      <c r="L516" s="81"/>
      <c r="N516" s="81"/>
      <c r="O516" s="118"/>
    </row>
    <row r="517" spans="1:15" ht="16.5" x14ac:dyDescent="0.2">
      <c r="A517" s="77"/>
      <c r="B517" s="96"/>
      <c r="C517" s="96"/>
      <c r="D517" s="96"/>
      <c r="E517" s="96"/>
      <c r="F517" s="117"/>
      <c r="G517" s="117"/>
      <c r="H517" s="117"/>
      <c r="I517" s="81"/>
      <c r="J517" s="81"/>
      <c r="K517" s="81"/>
      <c r="L517" s="81"/>
      <c r="N517" s="81"/>
      <c r="O517" s="118"/>
    </row>
    <row r="518" spans="1:15" ht="16.5" x14ac:dyDescent="0.2">
      <c r="A518" s="77"/>
      <c r="B518" s="96"/>
      <c r="C518" s="96"/>
      <c r="D518" s="96"/>
      <c r="E518" s="96"/>
      <c r="F518" s="117"/>
      <c r="G518" s="117"/>
      <c r="H518" s="117"/>
      <c r="I518" s="81"/>
      <c r="J518" s="81"/>
      <c r="K518" s="81"/>
      <c r="L518" s="81"/>
      <c r="N518" s="81"/>
      <c r="O518" s="118"/>
    </row>
    <row r="519" spans="1:15" ht="16.5" x14ac:dyDescent="0.2">
      <c r="A519" s="77"/>
      <c r="B519" s="96"/>
      <c r="C519" s="96"/>
      <c r="D519" s="96"/>
      <c r="E519" s="96"/>
      <c r="F519" s="117"/>
      <c r="G519" s="117"/>
      <c r="H519" s="117"/>
      <c r="I519" s="81"/>
      <c r="J519" s="81"/>
      <c r="K519" s="81"/>
      <c r="L519" s="81"/>
      <c r="N519" s="81"/>
      <c r="O519" s="118"/>
    </row>
    <row r="520" spans="1:15" ht="16.5" x14ac:dyDescent="0.2">
      <c r="A520" s="77"/>
      <c r="B520" s="96"/>
      <c r="C520" s="96"/>
      <c r="D520" s="96"/>
      <c r="E520" s="96"/>
      <c r="F520" s="117"/>
      <c r="G520" s="117"/>
      <c r="H520" s="117"/>
      <c r="I520" s="81"/>
      <c r="J520" s="81"/>
      <c r="K520" s="81"/>
      <c r="L520" s="81"/>
      <c r="N520" s="81"/>
      <c r="O520" s="118"/>
    </row>
    <row r="521" spans="1:15" ht="16.5" x14ac:dyDescent="0.2">
      <c r="A521" s="77"/>
      <c r="B521" s="96"/>
      <c r="C521" s="96"/>
      <c r="D521" s="96"/>
      <c r="E521" s="96"/>
      <c r="F521" s="117"/>
      <c r="G521" s="117"/>
      <c r="H521" s="117"/>
      <c r="I521" s="81"/>
      <c r="J521" s="81"/>
      <c r="K521" s="81"/>
      <c r="L521" s="81"/>
      <c r="N521" s="81"/>
      <c r="O521" s="118"/>
    </row>
    <row r="522" spans="1:15" ht="16.5" x14ac:dyDescent="0.2">
      <c r="A522" s="77"/>
      <c r="B522" s="96"/>
      <c r="C522" s="96"/>
      <c r="D522" s="96"/>
      <c r="E522" s="96"/>
      <c r="F522" s="117"/>
      <c r="G522" s="117"/>
      <c r="H522" s="117"/>
      <c r="I522" s="81"/>
      <c r="J522" s="81"/>
      <c r="K522" s="81"/>
      <c r="L522" s="81"/>
      <c r="N522" s="81"/>
      <c r="O522" s="118"/>
    </row>
    <row r="523" spans="1:15" ht="16.5" x14ac:dyDescent="0.2">
      <c r="A523" s="77"/>
      <c r="B523" s="96"/>
      <c r="C523" s="96"/>
      <c r="D523" s="96"/>
      <c r="E523" s="96"/>
      <c r="F523" s="117"/>
      <c r="G523" s="117"/>
      <c r="H523" s="117"/>
      <c r="I523" s="81"/>
      <c r="J523" s="81"/>
      <c r="K523" s="81"/>
      <c r="L523" s="81"/>
      <c r="N523" s="81"/>
      <c r="O523" s="118"/>
    </row>
    <row r="524" spans="1:15" ht="16.5" x14ac:dyDescent="0.2">
      <c r="A524" s="77"/>
      <c r="B524" s="96"/>
      <c r="C524" s="96"/>
      <c r="D524" s="96"/>
      <c r="E524" s="96"/>
      <c r="F524" s="117"/>
      <c r="G524" s="117"/>
      <c r="H524" s="117"/>
      <c r="I524" s="81"/>
      <c r="J524" s="81"/>
      <c r="K524" s="81"/>
      <c r="L524" s="81"/>
      <c r="N524" s="81"/>
      <c r="O524" s="118"/>
    </row>
    <row r="525" spans="1:15" ht="16.5" x14ac:dyDescent="0.2">
      <c r="A525" s="169"/>
      <c r="B525" s="96"/>
      <c r="C525" s="96"/>
      <c r="D525" s="96"/>
      <c r="E525" s="96"/>
      <c r="F525" s="117"/>
      <c r="G525" s="117"/>
      <c r="H525" s="117"/>
      <c r="I525" s="81"/>
      <c r="J525" s="81"/>
      <c r="K525" s="81"/>
      <c r="L525" s="81"/>
      <c r="N525" s="81"/>
      <c r="O525" s="118"/>
    </row>
    <row r="526" spans="1:15" ht="16.5" x14ac:dyDescent="0.2">
      <c r="A526" s="77"/>
      <c r="B526" s="96"/>
      <c r="C526" s="96"/>
      <c r="D526" s="96"/>
      <c r="E526" s="96"/>
      <c r="F526" s="117"/>
      <c r="G526" s="117"/>
      <c r="H526" s="117"/>
      <c r="I526" s="81"/>
      <c r="J526" s="81"/>
      <c r="K526" s="81"/>
      <c r="L526" s="81"/>
      <c r="N526" s="81"/>
      <c r="O526" s="118"/>
    </row>
    <row r="527" spans="1:15" ht="16.5" x14ac:dyDescent="0.2">
      <c r="A527" s="77"/>
      <c r="B527" s="96"/>
      <c r="C527" s="96"/>
      <c r="D527" s="96"/>
      <c r="E527" s="96"/>
      <c r="F527" s="117"/>
      <c r="G527" s="117"/>
      <c r="H527" s="117"/>
      <c r="I527" s="81"/>
      <c r="J527" s="81"/>
      <c r="K527" s="81"/>
      <c r="L527" s="81"/>
      <c r="N527" s="81"/>
      <c r="O527" s="118"/>
    </row>
    <row r="528" spans="1:15" ht="16.5" x14ac:dyDescent="0.2">
      <c r="A528" s="77"/>
      <c r="B528" s="96"/>
      <c r="C528" s="96"/>
      <c r="D528" s="96"/>
      <c r="E528" s="96"/>
      <c r="F528" s="117"/>
      <c r="G528" s="117"/>
      <c r="H528" s="117"/>
      <c r="I528" s="81"/>
      <c r="J528" s="81"/>
      <c r="K528" s="81"/>
      <c r="L528" s="81"/>
      <c r="N528" s="81"/>
      <c r="O528" s="118"/>
    </row>
    <row r="529" spans="1:15" ht="16.5" x14ac:dyDescent="0.2">
      <c r="A529" s="77"/>
      <c r="B529" s="96"/>
      <c r="C529" s="96"/>
      <c r="D529" s="96"/>
      <c r="E529" s="96"/>
      <c r="F529" s="117"/>
      <c r="G529" s="117"/>
      <c r="H529" s="117"/>
      <c r="I529" s="81"/>
      <c r="J529" s="81"/>
      <c r="K529" s="81"/>
      <c r="L529" s="81"/>
      <c r="N529" s="81"/>
      <c r="O529" s="118"/>
    </row>
    <row r="530" spans="1:15" ht="16.5" x14ac:dyDescent="0.2">
      <c r="A530" s="77"/>
      <c r="B530" s="96"/>
      <c r="C530" s="96"/>
      <c r="D530" s="96"/>
      <c r="E530" s="96"/>
      <c r="F530" s="117"/>
      <c r="G530" s="117"/>
      <c r="H530" s="117"/>
      <c r="I530" s="81"/>
      <c r="J530" s="81"/>
      <c r="K530" s="81"/>
      <c r="L530" s="81"/>
      <c r="N530" s="81"/>
      <c r="O530" s="118"/>
    </row>
    <row r="531" spans="1:15" ht="16.5" x14ac:dyDescent="0.2">
      <c r="A531" s="77"/>
      <c r="B531" s="96"/>
      <c r="C531" s="96"/>
      <c r="D531" s="96"/>
      <c r="E531" s="96"/>
      <c r="F531" s="117"/>
      <c r="G531" s="117"/>
      <c r="H531" s="117"/>
      <c r="I531" s="81"/>
      <c r="J531" s="81"/>
      <c r="K531" s="81"/>
      <c r="L531" s="81"/>
      <c r="N531" s="81"/>
      <c r="O531" s="118"/>
    </row>
    <row r="532" spans="1:15" ht="16.5" x14ac:dyDescent="0.2">
      <c r="A532" s="77"/>
      <c r="B532" s="96"/>
      <c r="C532" s="96"/>
      <c r="D532" s="96"/>
      <c r="E532" s="96"/>
      <c r="F532" s="117"/>
      <c r="G532" s="117"/>
      <c r="H532" s="117"/>
      <c r="I532" s="81"/>
      <c r="J532" s="81"/>
      <c r="K532" s="81"/>
      <c r="L532" s="81"/>
      <c r="N532" s="81"/>
      <c r="O532" s="118"/>
    </row>
    <row r="533" spans="1:15" ht="16.5" x14ac:dyDescent="0.2">
      <c r="A533" s="77"/>
      <c r="B533" s="96"/>
      <c r="C533" s="96"/>
      <c r="D533" s="96"/>
      <c r="E533" s="96"/>
      <c r="F533" s="117"/>
      <c r="G533" s="117"/>
      <c r="H533" s="117"/>
      <c r="I533" s="81"/>
      <c r="J533" s="81"/>
      <c r="K533" s="81"/>
      <c r="L533" s="81"/>
      <c r="N533" s="81"/>
      <c r="O533" s="118"/>
    </row>
    <row r="534" spans="1:15" ht="16.5" x14ac:dyDescent="0.2">
      <c r="A534" s="77"/>
      <c r="B534" s="96"/>
      <c r="C534" s="96"/>
      <c r="D534" s="96"/>
      <c r="E534" s="96"/>
      <c r="F534" s="117"/>
      <c r="G534" s="117"/>
      <c r="H534" s="117"/>
      <c r="I534" s="81"/>
      <c r="J534" s="81"/>
      <c r="K534" s="81"/>
      <c r="L534" s="81"/>
      <c r="N534" s="81"/>
      <c r="O534" s="118"/>
    </row>
    <row r="535" spans="1:15" ht="16.5" x14ac:dyDescent="0.2">
      <c r="A535" s="77"/>
      <c r="B535" s="96"/>
      <c r="C535" s="96"/>
      <c r="D535" s="96"/>
      <c r="E535" s="96"/>
      <c r="F535" s="117"/>
      <c r="G535" s="117"/>
      <c r="H535" s="117"/>
      <c r="I535" s="81"/>
      <c r="J535" s="81"/>
      <c r="K535" s="81"/>
      <c r="L535" s="81"/>
      <c r="N535" s="81"/>
      <c r="O535" s="118"/>
    </row>
    <row r="536" spans="1:15" ht="16.5" x14ac:dyDescent="0.2">
      <c r="A536" s="77"/>
      <c r="B536" s="96"/>
      <c r="C536" s="96"/>
      <c r="D536" s="96"/>
      <c r="E536" s="96"/>
      <c r="F536" s="117"/>
      <c r="G536" s="117"/>
      <c r="H536" s="117"/>
      <c r="I536" s="81"/>
      <c r="J536" s="81"/>
      <c r="K536" s="81"/>
      <c r="L536" s="81"/>
      <c r="N536" s="81"/>
      <c r="O536" s="118"/>
    </row>
    <row r="537" spans="1:15" ht="16.5" x14ac:dyDescent="0.2">
      <c r="A537" s="77"/>
      <c r="B537" s="96"/>
      <c r="C537" s="96"/>
      <c r="D537" s="96"/>
      <c r="E537" s="96"/>
      <c r="F537" s="117"/>
      <c r="G537" s="117"/>
      <c r="H537" s="117"/>
      <c r="I537" s="81"/>
      <c r="J537" s="81"/>
      <c r="K537" s="81"/>
      <c r="L537" s="81"/>
      <c r="N537" s="81"/>
      <c r="O537" s="118"/>
    </row>
    <row r="538" spans="1:15" ht="16.5" x14ac:dyDescent="0.2">
      <c r="A538" s="77"/>
      <c r="B538" s="96"/>
      <c r="C538" s="96"/>
      <c r="D538" s="96"/>
      <c r="E538" s="96"/>
      <c r="F538" s="117"/>
      <c r="G538" s="117"/>
      <c r="H538" s="117"/>
      <c r="I538" s="81"/>
      <c r="J538" s="81"/>
      <c r="K538" s="81"/>
      <c r="L538" s="81"/>
      <c r="N538" s="81"/>
      <c r="O538" s="118"/>
    </row>
    <row r="539" spans="1:15" ht="16.5" x14ac:dyDescent="0.2">
      <c r="A539" s="77"/>
      <c r="B539" s="96"/>
      <c r="C539" s="96"/>
      <c r="D539" s="96"/>
      <c r="E539" s="96"/>
      <c r="F539" s="117"/>
      <c r="G539" s="117"/>
      <c r="H539" s="117"/>
      <c r="I539" s="81"/>
      <c r="J539" s="81"/>
      <c r="K539" s="81"/>
      <c r="L539" s="81"/>
      <c r="N539" s="81"/>
      <c r="O539" s="118"/>
    </row>
    <row r="540" spans="1:15" ht="16.5" x14ac:dyDescent="0.2">
      <c r="A540" s="77"/>
      <c r="B540" s="96"/>
      <c r="C540" s="96"/>
      <c r="D540" s="96"/>
      <c r="E540" s="96"/>
      <c r="F540" s="117"/>
      <c r="G540" s="117"/>
      <c r="H540" s="117"/>
      <c r="I540" s="81"/>
      <c r="J540" s="81"/>
      <c r="K540" s="81"/>
      <c r="L540" s="81"/>
      <c r="N540" s="81"/>
      <c r="O540" s="118"/>
    </row>
    <row r="541" spans="1:15" ht="16.5" x14ac:dyDescent="0.2">
      <c r="A541" s="77"/>
      <c r="B541" s="96"/>
      <c r="C541" s="96"/>
      <c r="D541" s="96"/>
      <c r="E541" s="96"/>
      <c r="F541" s="117"/>
      <c r="G541" s="117"/>
      <c r="H541" s="117"/>
      <c r="I541" s="81"/>
      <c r="J541" s="81"/>
      <c r="K541" s="81"/>
      <c r="L541" s="81"/>
      <c r="N541" s="81"/>
      <c r="O541" s="118"/>
    </row>
    <row r="542" spans="1:15" ht="16.5" x14ac:dyDescent="0.2">
      <c r="A542" s="77"/>
      <c r="B542" s="96"/>
      <c r="C542" s="96"/>
      <c r="D542" s="96"/>
      <c r="E542" s="96"/>
      <c r="F542" s="117"/>
      <c r="G542" s="117"/>
      <c r="H542" s="117"/>
      <c r="I542" s="81"/>
      <c r="J542" s="81"/>
      <c r="K542" s="81"/>
      <c r="L542" s="81"/>
      <c r="N542" s="81"/>
      <c r="O542" s="118"/>
    </row>
    <row r="543" spans="1:15" ht="16.5" x14ac:dyDescent="0.2">
      <c r="A543" s="77"/>
      <c r="B543" s="96"/>
      <c r="C543" s="96"/>
      <c r="D543" s="96"/>
      <c r="E543" s="96"/>
      <c r="F543" s="117"/>
      <c r="G543" s="117"/>
      <c r="H543" s="117"/>
      <c r="I543" s="81"/>
      <c r="J543" s="81"/>
      <c r="K543" s="81"/>
      <c r="L543" s="81"/>
      <c r="N543" s="81"/>
      <c r="O543" s="118"/>
    </row>
    <row r="544" spans="1:15" ht="16.5" x14ac:dyDescent="0.2">
      <c r="A544" s="77"/>
      <c r="B544" s="96"/>
      <c r="C544" s="96"/>
      <c r="D544" s="96"/>
      <c r="E544" s="96"/>
      <c r="F544" s="117"/>
      <c r="G544" s="117"/>
      <c r="H544" s="117"/>
      <c r="I544" s="81"/>
      <c r="J544" s="81"/>
      <c r="K544" s="81"/>
      <c r="L544" s="81"/>
      <c r="N544" s="81"/>
      <c r="O544" s="118"/>
    </row>
    <row r="545" spans="1:15" ht="16.5" x14ac:dyDescent="0.2">
      <c r="A545" s="77"/>
      <c r="B545" s="96"/>
      <c r="C545" s="96"/>
      <c r="D545" s="96"/>
      <c r="E545" s="96"/>
      <c r="F545" s="117"/>
      <c r="G545" s="117"/>
      <c r="H545" s="117"/>
      <c r="I545" s="81"/>
      <c r="J545" s="81"/>
      <c r="K545" s="81"/>
      <c r="L545" s="81"/>
      <c r="N545" s="81"/>
      <c r="O545" s="118"/>
    </row>
    <row r="546" spans="1:15" ht="16.5" x14ac:dyDescent="0.2">
      <c r="A546" s="77"/>
      <c r="B546" s="96"/>
      <c r="C546" s="96"/>
      <c r="D546" s="96"/>
      <c r="E546" s="96"/>
      <c r="F546" s="117"/>
      <c r="G546" s="117"/>
      <c r="H546" s="117"/>
      <c r="I546" s="81"/>
      <c r="J546" s="81"/>
      <c r="K546" s="81"/>
      <c r="L546" s="81"/>
      <c r="N546" s="81"/>
      <c r="O546" s="118"/>
    </row>
    <row r="547" spans="1:15" ht="16.5" x14ac:dyDescent="0.2">
      <c r="A547" s="77"/>
      <c r="B547" s="96"/>
      <c r="C547" s="96"/>
      <c r="D547" s="96"/>
      <c r="E547" s="96"/>
      <c r="F547" s="117"/>
      <c r="G547" s="117"/>
      <c r="H547" s="117"/>
      <c r="I547" s="81"/>
      <c r="J547" s="81"/>
      <c r="K547" s="81"/>
      <c r="L547" s="81"/>
      <c r="N547" s="81"/>
      <c r="O547" s="118"/>
    </row>
    <row r="548" spans="1:15" ht="16.5" x14ac:dyDescent="0.2">
      <c r="A548" s="77"/>
      <c r="B548" s="96"/>
      <c r="C548" s="96"/>
      <c r="D548" s="96"/>
      <c r="E548" s="96"/>
      <c r="F548" s="117"/>
      <c r="G548" s="117"/>
      <c r="H548" s="117"/>
      <c r="I548" s="81"/>
      <c r="J548" s="81"/>
      <c r="K548" s="81"/>
      <c r="L548" s="81"/>
      <c r="N548" s="81"/>
      <c r="O548" s="118"/>
    </row>
    <row r="549" spans="1:15" ht="16.5" x14ac:dyDescent="0.2">
      <c r="A549" s="77"/>
      <c r="B549" s="96"/>
      <c r="C549" s="96"/>
      <c r="D549" s="96"/>
      <c r="E549" s="96"/>
      <c r="F549" s="117"/>
      <c r="G549" s="117"/>
      <c r="H549" s="117"/>
      <c r="I549" s="81"/>
      <c r="J549" s="81"/>
      <c r="K549" s="81"/>
      <c r="L549" s="81"/>
      <c r="N549" s="81"/>
      <c r="O549" s="118"/>
    </row>
    <row r="550" spans="1:15" ht="16.5" x14ac:dyDescent="0.2">
      <c r="A550" s="77"/>
      <c r="B550" s="96"/>
      <c r="C550" s="96"/>
      <c r="D550" s="96"/>
      <c r="E550" s="96"/>
      <c r="F550" s="117"/>
      <c r="G550" s="117"/>
      <c r="H550" s="117"/>
      <c r="I550" s="81"/>
      <c r="J550" s="81"/>
      <c r="K550" s="81"/>
      <c r="L550" s="81"/>
      <c r="N550" s="81"/>
      <c r="O550" s="118"/>
    </row>
    <row r="551" spans="1:15" ht="16.5" x14ac:dyDescent="0.2">
      <c r="A551" s="77"/>
      <c r="B551" s="96"/>
      <c r="C551" s="96"/>
      <c r="D551" s="96"/>
      <c r="E551" s="96"/>
      <c r="F551" s="117"/>
      <c r="G551" s="117"/>
      <c r="H551" s="117"/>
      <c r="I551" s="81"/>
      <c r="J551" s="81"/>
      <c r="K551" s="81"/>
      <c r="L551" s="81"/>
      <c r="N551" s="81"/>
      <c r="O551" s="118"/>
    </row>
    <row r="552" spans="1:15" ht="16.5" x14ac:dyDescent="0.2">
      <c r="A552" s="77"/>
      <c r="B552" s="96"/>
      <c r="C552" s="96"/>
      <c r="D552" s="96"/>
      <c r="E552" s="96"/>
      <c r="F552" s="117"/>
      <c r="G552" s="117"/>
      <c r="H552" s="117"/>
      <c r="I552" s="81"/>
      <c r="J552" s="81"/>
      <c r="K552" s="81"/>
      <c r="L552" s="81"/>
      <c r="N552" s="81"/>
      <c r="O552" s="118"/>
    </row>
    <row r="553" spans="1:15" ht="16.5" x14ac:dyDescent="0.2">
      <c r="A553" s="77"/>
      <c r="B553" s="96"/>
      <c r="C553" s="96"/>
      <c r="D553" s="96"/>
      <c r="E553" s="96"/>
      <c r="F553" s="117"/>
      <c r="G553" s="117"/>
      <c r="H553" s="117"/>
      <c r="I553" s="81"/>
      <c r="J553" s="81"/>
      <c r="K553" s="81"/>
      <c r="L553" s="81"/>
      <c r="N553" s="81"/>
      <c r="O553" s="118"/>
    </row>
    <row r="554" spans="1:15" ht="16.5" x14ac:dyDescent="0.2">
      <c r="A554" s="77"/>
      <c r="B554" s="96"/>
      <c r="C554" s="96"/>
      <c r="D554" s="96"/>
      <c r="E554" s="96"/>
      <c r="F554" s="117"/>
      <c r="G554" s="117"/>
      <c r="H554" s="117"/>
      <c r="I554" s="81"/>
      <c r="J554" s="81"/>
      <c r="K554" s="81"/>
      <c r="L554" s="81"/>
      <c r="N554" s="81"/>
      <c r="O554" s="118"/>
    </row>
    <row r="555" spans="1:15" ht="16.5" x14ac:dyDescent="0.2">
      <c r="A555" s="77"/>
      <c r="B555" s="96"/>
      <c r="C555" s="96"/>
      <c r="D555" s="96"/>
      <c r="E555" s="96"/>
      <c r="F555" s="117"/>
      <c r="G555" s="117"/>
      <c r="H555" s="117"/>
      <c r="I555" s="81"/>
      <c r="J555" s="81"/>
      <c r="K555" s="81"/>
      <c r="L555" s="81"/>
      <c r="N555" s="81"/>
      <c r="O555" s="118"/>
    </row>
    <row r="556" spans="1:15" ht="16.5" x14ac:dyDescent="0.2">
      <c r="A556" s="77"/>
      <c r="B556" s="96"/>
      <c r="C556" s="96"/>
      <c r="D556" s="96"/>
      <c r="E556" s="96"/>
      <c r="F556" s="117"/>
      <c r="G556" s="117"/>
      <c r="H556" s="117"/>
      <c r="I556" s="81"/>
      <c r="J556" s="81"/>
      <c r="K556" s="81"/>
      <c r="L556" s="81"/>
      <c r="N556" s="81"/>
      <c r="O556" s="118"/>
    </row>
    <row r="557" spans="1:15" ht="16.5" x14ac:dyDescent="0.2">
      <c r="A557" s="77"/>
      <c r="B557" s="96"/>
      <c r="C557" s="96"/>
      <c r="D557" s="96"/>
      <c r="E557" s="96"/>
      <c r="F557" s="117"/>
      <c r="G557" s="117"/>
      <c r="H557" s="117"/>
      <c r="I557" s="81"/>
      <c r="J557" s="81"/>
      <c r="K557" s="81"/>
      <c r="L557" s="81"/>
      <c r="N557" s="81"/>
      <c r="O557" s="118"/>
    </row>
    <row r="558" spans="1:15" ht="16.5" x14ac:dyDescent="0.2">
      <c r="A558" s="77"/>
      <c r="B558" s="96"/>
      <c r="C558" s="96"/>
      <c r="D558" s="96"/>
      <c r="E558" s="96"/>
      <c r="F558" s="117"/>
      <c r="G558" s="117"/>
      <c r="H558" s="117"/>
      <c r="I558" s="81"/>
      <c r="J558" s="81"/>
      <c r="K558" s="81"/>
      <c r="L558" s="81"/>
      <c r="N558" s="81"/>
      <c r="O558" s="118"/>
    </row>
    <row r="559" spans="1:15" ht="16.5" x14ac:dyDescent="0.2">
      <c r="A559" s="77"/>
      <c r="B559" s="96"/>
      <c r="C559" s="96"/>
      <c r="D559" s="96"/>
      <c r="E559" s="96"/>
      <c r="F559" s="117"/>
      <c r="G559" s="117"/>
      <c r="H559" s="117"/>
      <c r="I559" s="81"/>
      <c r="J559" s="81"/>
      <c r="K559" s="81"/>
      <c r="L559" s="81"/>
      <c r="N559" s="81"/>
      <c r="O559" s="118"/>
    </row>
    <row r="560" spans="1:15" ht="16.5" x14ac:dyDescent="0.2">
      <c r="A560" s="77"/>
      <c r="B560" s="96"/>
      <c r="C560" s="96"/>
      <c r="D560" s="96"/>
      <c r="E560" s="96"/>
      <c r="F560" s="117"/>
      <c r="G560" s="117"/>
      <c r="H560" s="117"/>
      <c r="I560" s="81"/>
      <c r="J560" s="81"/>
      <c r="K560" s="81"/>
      <c r="L560" s="81"/>
      <c r="N560" s="81"/>
      <c r="O560" s="118"/>
    </row>
    <row r="561" spans="1:15" ht="16.5" x14ac:dyDescent="0.2">
      <c r="A561" s="77"/>
      <c r="B561" s="96"/>
      <c r="C561" s="96"/>
      <c r="D561" s="96"/>
      <c r="E561" s="96"/>
      <c r="F561" s="117"/>
      <c r="G561" s="117"/>
      <c r="H561" s="117"/>
      <c r="I561" s="81"/>
      <c r="J561" s="81"/>
      <c r="K561" s="81"/>
      <c r="L561" s="81"/>
      <c r="N561" s="81"/>
      <c r="O561" s="118"/>
    </row>
    <row r="562" spans="1:15" ht="16.5" x14ac:dyDescent="0.2">
      <c r="A562" s="77"/>
      <c r="B562" s="96"/>
      <c r="C562" s="96"/>
      <c r="D562" s="96"/>
      <c r="E562" s="96"/>
      <c r="F562" s="117"/>
      <c r="G562" s="117"/>
      <c r="H562" s="117"/>
      <c r="I562" s="81"/>
      <c r="J562" s="81"/>
      <c r="K562" s="81"/>
      <c r="L562" s="81"/>
      <c r="N562" s="81"/>
      <c r="O562" s="118"/>
    </row>
    <row r="563" spans="1:15" ht="16.5" x14ac:dyDescent="0.2">
      <c r="A563" s="77"/>
      <c r="B563" s="96"/>
      <c r="C563" s="96"/>
      <c r="D563" s="96"/>
      <c r="E563" s="96"/>
      <c r="F563" s="117"/>
      <c r="G563" s="117"/>
      <c r="H563" s="117"/>
      <c r="I563" s="81"/>
      <c r="J563" s="81"/>
      <c r="K563" s="81"/>
      <c r="L563" s="81"/>
      <c r="N563" s="81"/>
      <c r="O563" s="118"/>
    </row>
    <row r="564" spans="1:15" ht="16.5" x14ac:dyDescent="0.2">
      <c r="A564" s="77"/>
      <c r="B564" s="96"/>
      <c r="C564" s="96"/>
      <c r="D564" s="96"/>
      <c r="E564" s="96"/>
      <c r="F564" s="117"/>
      <c r="G564" s="117"/>
      <c r="H564" s="117"/>
      <c r="I564" s="81"/>
      <c r="J564" s="81"/>
      <c r="K564" s="81"/>
      <c r="L564" s="81"/>
      <c r="N564" s="81"/>
      <c r="O564" s="118"/>
    </row>
    <row r="565" spans="1:15" ht="16.5" x14ac:dyDescent="0.2">
      <c r="A565" s="77"/>
      <c r="B565" s="96"/>
      <c r="C565" s="96"/>
      <c r="D565" s="96"/>
      <c r="E565" s="96"/>
      <c r="F565" s="117"/>
      <c r="G565" s="117"/>
      <c r="H565" s="117"/>
      <c r="I565" s="81"/>
      <c r="J565" s="81"/>
      <c r="K565" s="81"/>
      <c r="L565" s="81"/>
      <c r="N565" s="81"/>
      <c r="O565" s="118"/>
    </row>
    <row r="566" spans="1:15" ht="16.5" x14ac:dyDescent="0.2">
      <c r="A566" s="77"/>
      <c r="B566" s="96"/>
      <c r="C566" s="96"/>
      <c r="D566" s="96"/>
      <c r="E566" s="96"/>
      <c r="F566" s="117"/>
      <c r="G566" s="117"/>
      <c r="H566" s="117"/>
      <c r="I566" s="81"/>
      <c r="J566" s="81"/>
      <c r="K566" s="81"/>
      <c r="L566" s="81"/>
      <c r="N566" s="81"/>
      <c r="O566" s="118"/>
    </row>
    <row r="567" spans="1:15" ht="16.5" x14ac:dyDescent="0.2">
      <c r="A567" s="77"/>
      <c r="B567" s="96"/>
      <c r="C567" s="96"/>
      <c r="D567" s="96"/>
      <c r="E567" s="96"/>
      <c r="F567" s="117"/>
      <c r="G567" s="117"/>
      <c r="H567" s="117"/>
      <c r="I567" s="81"/>
      <c r="J567" s="81"/>
      <c r="K567" s="81"/>
      <c r="L567" s="81"/>
      <c r="N567" s="81"/>
      <c r="O567" s="118"/>
    </row>
    <row r="568" spans="1:15" ht="16.5" x14ac:dyDescent="0.2">
      <c r="A568" s="77"/>
      <c r="B568" s="96"/>
      <c r="C568" s="96"/>
      <c r="D568" s="96"/>
      <c r="E568" s="96"/>
      <c r="F568" s="117"/>
      <c r="G568" s="117"/>
      <c r="H568" s="117"/>
      <c r="I568" s="81"/>
      <c r="J568" s="81"/>
      <c r="K568" s="81"/>
      <c r="L568" s="81"/>
      <c r="N568" s="81"/>
      <c r="O568" s="118"/>
    </row>
    <row r="569" spans="1:15" ht="16.5" x14ac:dyDescent="0.2">
      <c r="A569" s="77"/>
      <c r="B569" s="96"/>
      <c r="C569" s="96"/>
      <c r="D569" s="96"/>
      <c r="E569" s="96"/>
      <c r="F569" s="117"/>
      <c r="G569" s="117"/>
      <c r="H569" s="117"/>
      <c r="I569" s="81"/>
      <c r="J569" s="81"/>
      <c r="K569" s="81"/>
      <c r="L569" s="81"/>
      <c r="N569" s="81"/>
      <c r="O569" s="118"/>
    </row>
    <row r="570" spans="1:15" ht="16.5" x14ac:dyDescent="0.2">
      <c r="A570" s="77"/>
      <c r="B570" s="96"/>
      <c r="C570" s="96"/>
      <c r="D570" s="96"/>
      <c r="E570" s="96"/>
      <c r="F570" s="117"/>
      <c r="G570" s="117"/>
      <c r="H570" s="117"/>
      <c r="I570" s="81"/>
      <c r="J570" s="81"/>
      <c r="K570" s="81"/>
      <c r="L570" s="81"/>
      <c r="N570" s="81"/>
      <c r="O570" s="118"/>
    </row>
    <row r="571" spans="1:15" ht="16.5" x14ac:dyDescent="0.2">
      <c r="A571" s="77"/>
      <c r="B571" s="96"/>
      <c r="C571" s="96"/>
      <c r="D571" s="96"/>
      <c r="E571" s="96"/>
      <c r="F571" s="117"/>
      <c r="G571" s="117"/>
      <c r="H571" s="117"/>
      <c r="I571" s="81"/>
      <c r="J571" s="81"/>
      <c r="K571" s="81"/>
      <c r="L571" s="81"/>
      <c r="N571" s="81"/>
      <c r="O571" s="118"/>
    </row>
    <row r="572" spans="1:15" ht="16.5" x14ac:dyDescent="0.2">
      <c r="A572" s="77"/>
      <c r="B572" s="96"/>
      <c r="C572" s="96"/>
      <c r="D572" s="96"/>
      <c r="E572" s="96"/>
      <c r="F572" s="117"/>
      <c r="G572" s="117"/>
      <c r="H572" s="117"/>
      <c r="I572" s="81"/>
      <c r="J572" s="81"/>
      <c r="K572" s="81"/>
      <c r="L572" s="81"/>
      <c r="N572" s="81"/>
      <c r="O572" s="118"/>
    </row>
    <row r="573" spans="1:15" ht="16.5" x14ac:dyDescent="0.2">
      <c r="A573" s="77"/>
      <c r="B573" s="96"/>
      <c r="C573" s="96"/>
      <c r="D573" s="96"/>
      <c r="E573" s="96"/>
      <c r="F573" s="117"/>
      <c r="G573" s="117"/>
      <c r="H573" s="117"/>
      <c r="I573" s="81"/>
      <c r="J573" s="81"/>
      <c r="K573" s="81"/>
      <c r="L573" s="81"/>
      <c r="N573" s="81"/>
      <c r="O573" s="118"/>
    </row>
    <row r="574" spans="1:15" ht="16.5" x14ac:dyDescent="0.2">
      <c r="A574" s="77"/>
      <c r="B574" s="96"/>
      <c r="C574" s="96"/>
      <c r="D574" s="96"/>
      <c r="E574" s="96"/>
      <c r="F574" s="117"/>
      <c r="G574" s="117"/>
      <c r="H574" s="117"/>
      <c r="I574" s="81"/>
      <c r="J574" s="81"/>
      <c r="K574" s="81"/>
      <c r="L574" s="81"/>
      <c r="N574" s="81"/>
      <c r="O574" s="118"/>
    </row>
    <row r="575" spans="1:15" ht="16.5" x14ac:dyDescent="0.2">
      <c r="A575" s="77"/>
      <c r="B575" s="96"/>
      <c r="C575" s="96"/>
      <c r="D575" s="96"/>
      <c r="E575" s="96"/>
      <c r="F575" s="117"/>
      <c r="G575" s="117"/>
      <c r="H575" s="117"/>
      <c r="I575" s="81"/>
      <c r="J575" s="81"/>
      <c r="K575" s="81"/>
      <c r="L575" s="81"/>
      <c r="N575" s="81"/>
      <c r="O575" s="118"/>
    </row>
    <row r="576" spans="1:15" ht="16.5" x14ac:dyDescent="0.2">
      <c r="A576" s="77"/>
      <c r="B576" s="96"/>
      <c r="C576" s="96"/>
      <c r="D576" s="96"/>
      <c r="E576" s="96"/>
      <c r="F576" s="117"/>
      <c r="G576" s="117"/>
      <c r="H576" s="117"/>
      <c r="I576" s="81"/>
      <c r="J576" s="81"/>
      <c r="K576" s="81"/>
      <c r="L576" s="81"/>
      <c r="N576" s="81"/>
      <c r="O576" s="118"/>
    </row>
    <row r="577" spans="1:15" ht="16.5" x14ac:dyDescent="0.2">
      <c r="A577" s="77"/>
      <c r="B577" s="96"/>
      <c r="C577" s="96"/>
      <c r="D577" s="96"/>
      <c r="E577" s="96"/>
      <c r="F577" s="117"/>
      <c r="G577" s="117"/>
      <c r="H577" s="117"/>
      <c r="I577" s="81"/>
      <c r="J577" s="81"/>
      <c r="K577" s="81"/>
      <c r="L577" s="81"/>
      <c r="N577" s="81"/>
      <c r="O577" s="118"/>
    </row>
    <row r="578" spans="1:15" ht="16.5" x14ac:dyDescent="0.2">
      <c r="A578" s="77"/>
      <c r="B578" s="96"/>
      <c r="C578" s="96"/>
      <c r="D578" s="96"/>
      <c r="E578" s="96"/>
      <c r="F578" s="117"/>
      <c r="G578" s="117"/>
      <c r="H578" s="117"/>
      <c r="I578" s="81"/>
      <c r="J578" s="81"/>
      <c r="K578" s="81"/>
      <c r="L578" s="81"/>
      <c r="N578" s="81"/>
      <c r="O578" s="118"/>
    </row>
    <row r="579" spans="1:15" ht="16.5" x14ac:dyDescent="0.2">
      <c r="A579" s="77"/>
      <c r="B579" s="96"/>
      <c r="C579" s="96"/>
      <c r="D579" s="96"/>
      <c r="E579" s="96"/>
      <c r="F579" s="117"/>
      <c r="G579" s="117"/>
      <c r="H579" s="117"/>
      <c r="I579" s="81"/>
      <c r="J579" s="81"/>
      <c r="K579" s="81"/>
      <c r="L579" s="81"/>
      <c r="N579" s="81"/>
      <c r="O579" s="118"/>
    </row>
    <row r="580" spans="1:15" ht="16.5" x14ac:dyDescent="0.2">
      <c r="A580" s="77"/>
      <c r="B580" s="96"/>
      <c r="C580" s="96"/>
      <c r="D580" s="96"/>
      <c r="E580" s="96"/>
      <c r="F580" s="117"/>
      <c r="G580" s="117"/>
      <c r="H580" s="117"/>
      <c r="I580" s="81"/>
      <c r="J580" s="81"/>
      <c r="K580" s="81"/>
      <c r="L580" s="81"/>
      <c r="N580" s="81"/>
      <c r="O580" s="118"/>
    </row>
    <row r="581" spans="1:15" ht="16.5" x14ac:dyDescent="0.2">
      <c r="A581" s="77"/>
      <c r="B581" s="96"/>
      <c r="C581" s="96"/>
      <c r="D581" s="96"/>
      <c r="E581" s="96"/>
      <c r="F581" s="117"/>
      <c r="G581" s="117"/>
      <c r="H581" s="117"/>
      <c r="I581" s="81"/>
      <c r="J581" s="81"/>
      <c r="K581" s="81"/>
      <c r="L581" s="81"/>
      <c r="N581" s="81"/>
      <c r="O581" s="118"/>
    </row>
    <row r="582" spans="1:15" ht="16.5" x14ac:dyDescent="0.2">
      <c r="A582" s="77"/>
      <c r="B582" s="96"/>
      <c r="C582" s="96"/>
      <c r="D582" s="96"/>
      <c r="E582" s="96"/>
      <c r="F582" s="117"/>
      <c r="G582" s="117"/>
      <c r="H582" s="117"/>
      <c r="I582" s="81"/>
      <c r="J582" s="81"/>
      <c r="K582" s="81"/>
      <c r="L582" s="81"/>
      <c r="N582" s="81"/>
      <c r="O582" s="118"/>
    </row>
    <row r="583" spans="1:15" ht="16.5" x14ac:dyDescent="0.2">
      <c r="A583" s="77"/>
      <c r="B583" s="96"/>
      <c r="C583" s="96"/>
      <c r="D583" s="96"/>
      <c r="E583" s="96"/>
      <c r="F583" s="117"/>
      <c r="G583" s="117"/>
      <c r="H583" s="117"/>
      <c r="I583" s="81"/>
      <c r="J583" s="81"/>
      <c r="K583" s="81"/>
      <c r="L583" s="81"/>
      <c r="N583" s="81"/>
      <c r="O583" s="118"/>
    </row>
    <row r="584" spans="1:15" ht="16.5" x14ac:dyDescent="0.2">
      <c r="A584" s="77"/>
      <c r="B584" s="96"/>
      <c r="C584" s="96"/>
      <c r="D584" s="96"/>
      <c r="E584" s="96"/>
      <c r="F584" s="117"/>
      <c r="G584" s="117"/>
      <c r="H584" s="117"/>
      <c r="I584" s="81"/>
      <c r="J584" s="81"/>
      <c r="K584" s="81"/>
      <c r="L584" s="81"/>
      <c r="N584" s="81"/>
      <c r="O584" s="118"/>
    </row>
    <row r="585" spans="1:15" ht="16.5" x14ac:dyDescent="0.2">
      <c r="A585" s="77"/>
      <c r="B585" s="96"/>
      <c r="C585" s="96"/>
      <c r="D585" s="96"/>
      <c r="E585" s="96"/>
      <c r="F585" s="117"/>
      <c r="G585" s="117"/>
      <c r="H585" s="117"/>
      <c r="I585" s="81"/>
      <c r="J585" s="81"/>
      <c r="K585" s="81"/>
      <c r="L585" s="81"/>
      <c r="N585" s="81"/>
      <c r="O585" s="118"/>
    </row>
    <row r="586" spans="1:15" ht="16.5" x14ac:dyDescent="0.2">
      <c r="A586" s="77"/>
      <c r="B586" s="96"/>
      <c r="C586" s="96"/>
      <c r="D586" s="96"/>
      <c r="E586" s="96"/>
      <c r="F586" s="117"/>
      <c r="G586" s="117"/>
      <c r="H586" s="117"/>
      <c r="I586" s="81"/>
      <c r="J586" s="81"/>
      <c r="K586" s="81"/>
      <c r="L586" s="81"/>
      <c r="N586" s="81"/>
      <c r="O586" s="118"/>
    </row>
    <row r="587" spans="1:15" ht="16.5" x14ac:dyDescent="0.2">
      <c r="A587" s="77"/>
      <c r="B587" s="96"/>
      <c r="C587" s="96"/>
      <c r="D587" s="96"/>
      <c r="E587" s="96"/>
      <c r="F587" s="117"/>
      <c r="G587" s="117"/>
      <c r="H587" s="117"/>
      <c r="I587" s="81"/>
      <c r="J587" s="81"/>
      <c r="K587" s="81"/>
      <c r="L587" s="81"/>
      <c r="N587" s="81"/>
      <c r="O587" s="118"/>
    </row>
    <row r="588" spans="1:15" ht="16.5" x14ac:dyDescent="0.2">
      <c r="A588" s="77"/>
      <c r="B588" s="96"/>
      <c r="C588" s="96"/>
      <c r="D588" s="96"/>
      <c r="E588" s="96"/>
      <c r="F588" s="117"/>
      <c r="G588" s="117"/>
      <c r="H588" s="117"/>
      <c r="I588" s="81"/>
      <c r="J588" s="81"/>
      <c r="K588" s="81"/>
      <c r="L588" s="81"/>
      <c r="N588" s="81"/>
      <c r="O588" s="118"/>
    </row>
    <row r="589" spans="1:15" ht="16.5" x14ac:dyDescent="0.2">
      <c r="A589" s="77"/>
      <c r="B589" s="96"/>
      <c r="C589" s="96"/>
      <c r="D589" s="96"/>
      <c r="E589" s="96"/>
      <c r="F589" s="117"/>
      <c r="G589" s="117"/>
      <c r="H589" s="117"/>
      <c r="I589" s="81"/>
      <c r="J589" s="81"/>
      <c r="K589" s="81"/>
      <c r="L589" s="81"/>
      <c r="N589" s="81"/>
      <c r="O589" s="118"/>
    </row>
    <row r="590" spans="1:15" ht="16.5" x14ac:dyDescent="0.2">
      <c r="A590" s="77"/>
      <c r="B590" s="96"/>
      <c r="C590" s="96"/>
      <c r="D590" s="96"/>
      <c r="E590" s="96"/>
      <c r="F590" s="117"/>
      <c r="G590" s="117"/>
      <c r="H590" s="117"/>
      <c r="I590" s="81"/>
      <c r="J590" s="81"/>
      <c r="K590" s="81"/>
      <c r="L590" s="81"/>
      <c r="N590" s="81"/>
      <c r="O590" s="118"/>
    </row>
    <row r="591" spans="1:15" ht="16.5" x14ac:dyDescent="0.2">
      <c r="A591" s="77"/>
      <c r="B591" s="96"/>
      <c r="C591" s="96"/>
      <c r="D591" s="96"/>
      <c r="E591" s="96"/>
      <c r="F591" s="117"/>
      <c r="G591" s="117"/>
      <c r="H591" s="117"/>
      <c r="I591" s="81"/>
      <c r="J591" s="81"/>
      <c r="K591" s="81"/>
      <c r="L591" s="81"/>
      <c r="N591" s="81"/>
      <c r="O591" s="118"/>
    </row>
    <row r="592" spans="1:15" ht="16.5" x14ac:dyDescent="0.2">
      <c r="A592" s="77"/>
      <c r="B592" s="96"/>
      <c r="C592" s="96"/>
      <c r="D592" s="96"/>
      <c r="E592" s="96"/>
      <c r="F592" s="117"/>
      <c r="G592" s="117"/>
      <c r="H592" s="117"/>
      <c r="I592" s="81"/>
      <c r="J592" s="81"/>
      <c r="K592" s="81"/>
      <c r="L592" s="81"/>
      <c r="N592" s="81"/>
      <c r="O592" s="118"/>
    </row>
    <row r="593" spans="1:15" ht="16.5" x14ac:dyDescent="0.2">
      <c r="A593" s="77"/>
      <c r="B593" s="96"/>
      <c r="C593" s="96"/>
      <c r="D593" s="96"/>
      <c r="E593" s="96"/>
      <c r="F593" s="117"/>
      <c r="G593" s="117"/>
      <c r="H593" s="117"/>
      <c r="I593" s="81"/>
      <c r="J593" s="81"/>
      <c r="K593" s="81"/>
      <c r="L593" s="81"/>
      <c r="N593" s="81"/>
      <c r="O593" s="118"/>
    </row>
    <row r="594" spans="1:15" ht="16.5" x14ac:dyDescent="0.2">
      <c r="A594" s="77"/>
      <c r="B594" s="168"/>
      <c r="C594" s="168"/>
      <c r="D594" s="168"/>
      <c r="E594" s="168"/>
      <c r="F594" s="117"/>
      <c r="G594" s="117"/>
      <c r="H594" s="117"/>
      <c r="I594" s="81"/>
      <c r="J594" s="81"/>
      <c r="K594" s="81"/>
      <c r="L594" s="81"/>
      <c r="N594" s="81"/>
      <c r="O594" s="118"/>
    </row>
    <row r="595" spans="1:15" ht="16.5" x14ac:dyDescent="0.2">
      <c r="A595" s="77"/>
      <c r="B595" s="96"/>
      <c r="C595" s="96"/>
      <c r="D595" s="96"/>
      <c r="E595" s="96"/>
      <c r="F595" s="117"/>
      <c r="G595" s="117"/>
      <c r="H595" s="117"/>
      <c r="I595" s="81"/>
      <c r="J595" s="81"/>
      <c r="K595" s="81"/>
      <c r="L595" s="81"/>
      <c r="N595" s="81"/>
      <c r="O595" s="118"/>
    </row>
    <row r="596" spans="1:15" ht="16.5" x14ac:dyDescent="0.2">
      <c r="A596" s="77"/>
      <c r="B596" s="96"/>
      <c r="C596" s="96"/>
      <c r="D596" s="96"/>
      <c r="E596" s="96"/>
      <c r="F596" s="117"/>
      <c r="G596" s="117"/>
      <c r="H596" s="117"/>
      <c r="I596" s="81"/>
      <c r="J596" s="81"/>
      <c r="K596" s="81"/>
      <c r="L596" s="81"/>
      <c r="N596" s="81"/>
      <c r="O596" s="118"/>
    </row>
    <row r="597" spans="1:15" ht="16.5" x14ac:dyDescent="0.2">
      <c r="A597" s="77"/>
      <c r="B597" s="168"/>
      <c r="C597" s="168"/>
      <c r="D597" s="168"/>
      <c r="E597" s="168"/>
      <c r="F597" s="117"/>
      <c r="G597" s="117"/>
      <c r="H597" s="117"/>
      <c r="I597" s="81"/>
      <c r="J597" s="81"/>
      <c r="K597" s="81"/>
      <c r="L597" s="81"/>
      <c r="N597" s="81"/>
      <c r="O597" s="118"/>
    </row>
    <row r="598" spans="1:15" ht="16.5" x14ac:dyDescent="0.2">
      <c r="A598" s="77"/>
      <c r="B598" s="96"/>
      <c r="C598" s="96"/>
      <c r="D598" s="96"/>
      <c r="E598" s="96"/>
      <c r="F598" s="117"/>
      <c r="G598" s="117"/>
      <c r="H598" s="117"/>
      <c r="I598" s="81"/>
      <c r="J598" s="81"/>
      <c r="K598" s="81"/>
      <c r="L598" s="81"/>
      <c r="N598" s="81"/>
      <c r="O598" s="118"/>
    </row>
    <row r="599" spans="1:15" ht="16.5" x14ac:dyDescent="0.2">
      <c r="A599" s="77"/>
      <c r="B599" s="96"/>
      <c r="C599" s="96"/>
      <c r="D599" s="96"/>
      <c r="E599" s="96"/>
      <c r="F599" s="117"/>
      <c r="G599" s="117"/>
      <c r="H599" s="117"/>
      <c r="I599" s="81"/>
      <c r="J599" s="81"/>
      <c r="K599" s="81"/>
      <c r="L599" s="81"/>
      <c r="N599" s="81"/>
      <c r="O599" s="118"/>
    </row>
    <row r="600" spans="1:15" ht="16.5" x14ac:dyDescent="0.2">
      <c r="A600" s="77"/>
      <c r="B600" s="96"/>
      <c r="C600" s="96"/>
      <c r="D600" s="96"/>
      <c r="E600" s="96"/>
      <c r="F600" s="117"/>
      <c r="G600" s="117"/>
      <c r="H600" s="117"/>
      <c r="I600" s="81"/>
      <c r="J600" s="81"/>
      <c r="K600" s="81"/>
      <c r="L600" s="81"/>
      <c r="N600" s="81"/>
      <c r="O600" s="118"/>
    </row>
    <row r="601" spans="1:15" ht="16.5" x14ac:dyDescent="0.2">
      <c r="A601" s="77"/>
      <c r="B601" s="96"/>
      <c r="C601" s="96"/>
      <c r="D601" s="96"/>
      <c r="E601" s="96"/>
      <c r="F601" s="117"/>
      <c r="G601" s="117"/>
      <c r="H601" s="117"/>
      <c r="I601" s="81"/>
      <c r="J601" s="81"/>
      <c r="K601" s="81"/>
      <c r="L601" s="81"/>
      <c r="N601" s="81"/>
      <c r="O601" s="118"/>
    </row>
    <row r="602" spans="1:15" ht="16.5" x14ac:dyDescent="0.2">
      <c r="A602" s="77"/>
      <c r="B602" s="96"/>
      <c r="C602" s="96"/>
      <c r="D602" s="96"/>
      <c r="E602" s="96"/>
      <c r="F602" s="117"/>
      <c r="G602" s="117"/>
      <c r="H602" s="117"/>
      <c r="I602" s="81"/>
      <c r="J602" s="81"/>
      <c r="K602" s="81"/>
      <c r="L602" s="81"/>
      <c r="N602" s="81"/>
      <c r="O602" s="118"/>
    </row>
    <row r="603" spans="1:15" ht="16.5" x14ac:dyDescent="0.2">
      <c r="A603" s="77"/>
      <c r="B603" s="96"/>
      <c r="C603" s="96"/>
      <c r="D603" s="96"/>
      <c r="E603" s="96"/>
      <c r="F603" s="117"/>
      <c r="G603" s="117"/>
      <c r="H603" s="117"/>
      <c r="I603" s="81"/>
      <c r="J603" s="81"/>
      <c r="K603" s="81"/>
      <c r="L603" s="81"/>
      <c r="N603" s="81"/>
      <c r="O603" s="118"/>
    </row>
    <row r="604" spans="1:15" ht="16.5" x14ac:dyDescent="0.2">
      <c r="A604" s="77"/>
      <c r="B604" s="96"/>
      <c r="C604" s="96"/>
      <c r="D604" s="96"/>
      <c r="E604" s="96"/>
      <c r="F604" s="117"/>
      <c r="G604" s="117"/>
      <c r="H604" s="117"/>
      <c r="I604" s="81"/>
      <c r="J604" s="81"/>
      <c r="K604" s="81"/>
      <c r="L604" s="81"/>
      <c r="N604" s="81"/>
      <c r="O604" s="118"/>
    </row>
    <row r="605" spans="1:15" ht="16.5" x14ac:dyDescent="0.2">
      <c r="A605" s="77"/>
      <c r="B605" s="96"/>
      <c r="C605" s="96"/>
      <c r="D605" s="96"/>
      <c r="E605" s="96"/>
      <c r="F605" s="117"/>
      <c r="G605" s="117"/>
      <c r="H605" s="117"/>
      <c r="I605" s="81"/>
      <c r="J605" s="81"/>
      <c r="K605" s="81"/>
      <c r="L605" s="81"/>
      <c r="N605" s="81"/>
      <c r="O605" s="118"/>
    </row>
    <row r="606" spans="1:15" ht="16.5" x14ac:dyDescent="0.2">
      <c r="A606" s="77"/>
      <c r="B606" s="96"/>
      <c r="C606" s="96"/>
      <c r="D606" s="96"/>
      <c r="E606" s="96"/>
      <c r="F606" s="117"/>
      <c r="G606" s="117"/>
      <c r="H606" s="117"/>
      <c r="I606" s="81"/>
      <c r="J606" s="81"/>
      <c r="K606" s="81"/>
      <c r="L606" s="81"/>
      <c r="N606" s="81"/>
      <c r="O606" s="118"/>
    </row>
    <row r="607" spans="1:15" ht="16.5" x14ac:dyDescent="0.2">
      <c r="A607" s="77"/>
      <c r="B607" s="96"/>
      <c r="C607" s="96"/>
      <c r="D607" s="96"/>
      <c r="E607" s="96"/>
      <c r="F607" s="117"/>
      <c r="G607" s="117"/>
      <c r="H607" s="117"/>
      <c r="I607" s="81"/>
      <c r="J607" s="81"/>
      <c r="K607" s="81"/>
      <c r="L607" s="81"/>
      <c r="N607" s="81"/>
      <c r="O607" s="118"/>
    </row>
    <row r="608" spans="1:15" ht="16.5" x14ac:dyDescent="0.2">
      <c r="A608" s="77"/>
      <c r="B608" s="96"/>
      <c r="C608" s="96"/>
      <c r="D608" s="96"/>
      <c r="E608" s="96"/>
      <c r="F608" s="117"/>
      <c r="G608" s="117"/>
      <c r="H608" s="117"/>
      <c r="I608" s="81"/>
      <c r="J608" s="81"/>
      <c r="K608" s="81"/>
      <c r="L608" s="81"/>
      <c r="N608" s="81"/>
      <c r="O608" s="118"/>
    </row>
    <row r="609" spans="1:15" ht="16.5" x14ac:dyDescent="0.2">
      <c r="A609" s="77"/>
      <c r="B609" s="96"/>
      <c r="C609" s="96"/>
      <c r="D609" s="96"/>
      <c r="E609" s="96"/>
      <c r="F609" s="117"/>
      <c r="G609" s="117"/>
      <c r="H609" s="117"/>
      <c r="I609" s="81"/>
      <c r="J609" s="81"/>
      <c r="K609" s="81"/>
      <c r="L609" s="81"/>
      <c r="N609" s="81"/>
      <c r="O609" s="118"/>
    </row>
    <row r="610" spans="1:15" ht="16.5" x14ac:dyDescent="0.2">
      <c r="A610" s="77"/>
      <c r="B610" s="96"/>
      <c r="C610" s="96"/>
      <c r="D610" s="96"/>
      <c r="E610" s="96"/>
      <c r="F610" s="117"/>
      <c r="G610" s="117"/>
      <c r="H610" s="117"/>
      <c r="I610" s="81"/>
      <c r="J610" s="81"/>
      <c r="K610" s="81"/>
      <c r="L610" s="81"/>
      <c r="N610" s="81"/>
      <c r="O610" s="118"/>
    </row>
    <row r="611" spans="1:15" ht="16.5" x14ac:dyDescent="0.2">
      <c r="A611" s="77"/>
      <c r="B611" s="96"/>
      <c r="C611" s="96"/>
      <c r="D611" s="96"/>
      <c r="E611" s="96"/>
      <c r="F611" s="117"/>
      <c r="G611" s="117"/>
      <c r="H611" s="117"/>
      <c r="I611" s="81"/>
      <c r="J611" s="81"/>
      <c r="K611" s="81"/>
      <c r="L611" s="81"/>
      <c r="N611" s="81"/>
      <c r="O611" s="118"/>
    </row>
    <row r="612" spans="1:15" ht="16.5" x14ac:dyDescent="0.2">
      <c r="A612" s="77"/>
      <c r="B612" s="96"/>
      <c r="C612" s="96"/>
      <c r="D612" s="96"/>
      <c r="E612" s="96"/>
      <c r="F612" s="117"/>
      <c r="G612" s="117"/>
      <c r="H612" s="117"/>
      <c r="I612" s="81"/>
      <c r="J612" s="81"/>
      <c r="K612" s="81"/>
      <c r="L612" s="81"/>
      <c r="N612" s="81"/>
      <c r="O612" s="118"/>
    </row>
    <row r="613" spans="1:15" ht="16.5" x14ac:dyDescent="0.2">
      <c r="A613" s="77"/>
      <c r="B613" s="96"/>
      <c r="C613" s="96"/>
      <c r="D613" s="96"/>
      <c r="E613" s="96"/>
      <c r="F613" s="117"/>
      <c r="G613" s="117"/>
      <c r="H613" s="117"/>
      <c r="I613" s="81"/>
      <c r="J613" s="81"/>
      <c r="K613" s="81"/>
      <c r="L613" s="81"/>
      <c r="N613" s="81"/>
      <c r="O613" s="118"/>
    </row>
    <row r="614" spans="1:15" ht="16.5" x14ac:dyDescent="0.2">
      <c r="A614" s="77"/>
      <c r="B614" s="96"/>
      <c r="C614" s="96"/>
      <c r="D614" s="96"/>
      <c r="E614" s="96"/>
      <c r="F614" s="117"/>
      <c r="G614" s="117"/>
      <c r="H614" s="117"/>
      <c r="I614" s="81"/>
      <c r="J614" s="81"/>
      <c r="K614" s="81"/>
      <c r="L614" s="81"/>
      <c r="N614" s="81"/>
      <c r="O614" s="118"/>
    </row>
    <row r="615" spans="1:15" ht="16.5" x14ac:dyDescent="0.2">
      <c r="A615" s="77"/>
      <c r="B615" s="96"/>
      <c r="C615" s="96"/>
      <c r="D615" s="96"/>
      <c r="E615" s="96"/>
      <c r="F615" s="117"/>
      <c r="G615" s="117"/>
      <c r="H615" s="117"/>
      <c r="I615" s="81"/>
      <c r="J615" s="81"/>
      <c r="K615" s="81"/>
      <c r="L615" s="81"/>
      <c r="N615" s="81"/>
      <c r="O615" s="118"/>
    </row>
    <row r="616" spans="1:15" ht="16.5" x14ac:dyDescent="0.2">
      <c r="A616" s="77"/>
      <c r="B616" s="96"/>
      <c r="C616" s="96"/>
      <c r="D616" s="96"/>
      <c r="E616" s="96"/>
      <c r="F616" s="117"/>
      <c r="G616" s="117"/>
      <c r="H616" s="117"/>
      <c r="I616" s="81"/>
      <c r="J616" s="81"/>
      <c r="K616" s="81"/>
      <c r="L616" s="81"/>
      <c r="N616" s="81"/>
      <c r="O616" s="118"/>
    </row>
    <row r="617" spans="1:15" ht="16.5" x14ac:dyDescent="0.2">
      <c r="A617" s="77"/>
      <c r="B617" s="96"/>
      <c r="C617" s="96"/>
      <c r="D617" s="96"/>
      <c r="E617" s="96"/>
      <c r="F617" s="117"/>
      <c r="G617" s="117"/>
      <c r="H617" s="117"/>
      <c r="I617" s="81"/>
      <c r="J617" s="81"/>
      <c r="K617" s="81"/>
      <c r="L617" s="81"/>
      <c r="N617" s="81"/>
      <c r="O617" s="118"/>
    </row>
    <row r="618" spans="1:15" ht="16.5" x14ac:dyDescent="0.2">
      <c r="A618" s="77"/>
      <c r="B618" s="96"/>
      <c r="C618" s="96"/>
      <c r="D618" s="96"/>
      <c r="E618" s="96"/>
      <c r="F618" s="117"/>
      <c r="G618" s="117"/>
      <c r="H618" s="117"/>
      <c r="I618" s="81"/>
      <c r="J618" s="81"/>
      <c r="K618" s="81"/>
      <c r="L618" s="81"/>
      <c r="N618" s="81"/>
      <c r="O618" s="118"/>
    </row>
    <row r="619" spans="1:15" ht="16.5" x14ac:dyDescent="0.2">
      <c r="A619" s="77"/>
      <c r="B619" s="96"/>
      <c r="C619" s="96"/>
      <c r="D619" s="96"/>
      <c r="E619" s="96"/>
      <c r="F619" s="117"/>
      <c r="G619" s="117"/>
      <c r="H619" s="117"/>
      <c r="I619" s="81"/>
      <c r="J619" s="81"/>
      <c r="K619" s="81"/>
      <c r="L619" s="81"/>
      <c r="N619" s="81"/>
      <c r="O619" s="118"/>
    </row>
    <row r="620" spans="1:15" ht="16.5" x14ac:dyDescent="0.2">
      <c r="A620" s="77"/>
      <c r="B620" s="96"/>
      <c r="C620" s="96"/>
      <c r="D620" s="96"/>
      <c r="E620" s="96"/>
      <c r="F620" s="117"/>
      <c r="G620" s="117"/>
      <c r="H620" s="117"/>
      <c r="I620" s="81"/>
      <c r="J620" s="81"/>
      <c r="K620" s="81"/>
      <c r="L620" s="81"/>
      <c r="N620" s="81"/>
      <c r="O620" s="118"/>
    </row>
    <row r="621" spans="1:15" ht="16.5" x14ac:dyDescent="0.2">
      <c r="A621" s="77"/>
      <c r="B621" s="96"/>
      <c r="C621" s="96"/>
      <c r="D621" s="96"/>
      <c r="E621" s="96"/>
      <c r="F621" s="117"/>
      <c r="G621" s="117"/>
      <c r="H621" s="117"/>
      <c r="I621" s="81"/>
      <c r="J621" s="81"/>
      <c r="K621" s="81"/>
      <c r="L621" s="81"/>
      <c r="N621" s="81"/>
      <c r="O621" s="118"/>
    </row>
    <row r="622" spans="1:15" ht="16.5" x14ac:dyDescent="0.2">
      <c r="A622" s="77"/>
      <c r="B622" s="96"/>
      <c r="C622" s="96"/>
      <c r="D622" s="96"/>
      <c r="E622" s="96"/>
      <c r="F622" s="117"/>
      <c r="G622" s="117"/>
      <c r="H622" s="117"/>
      <c r="I622" s="81"/>
      <c r="J622" s="81"/>
      <c r="K622" s="81"/>
      <c r="L622" s="81"/>
      <c r="N622" s="81"/>
      <c r="O622" s="118"/>
    </row>
    <row r="623" spans="1:15" ht="16.5" x14ac:dyDescent="0.2">
      <c r="A623" s="77"/>
      <c r="B623" s="96"/>
      <c r="C623" s="96"/>
      <c r="D623" s="96"/>
      <c r="E623" s="96"/>
      <c r="F623" s="117"/>
      <c r="G623" s="117"/>
      <c r="H623" s="117"/>
      <c r="I623" s="81"/>
      <c r="J623" s="81"/>
      <c r="K623" s="81"/>
      <c r="L623" s="81"/>
      <c r="N623" s="81"/>
      <c r="O623" s="118"/>
    </row>
    <row r="624" spans="1:15" ht="16.5" x14ac:dyDescent="0.2">
      <c r="A624" s="77"/>
      <c r="B624" s="96"/>
      <c r="C624" s="96"/>
      <c r="D624" s="96"/>
      <c r="E624" s="96"/>
      <c r="F624" s="117"/>
      <c r="G624" s="117"/>
      <c r="H624" s="117"/>
      <c r="I624" s="81"/>
      <c r="J624" s="81"/>
      <c r="K624" s="81"/>
      <c r="L624" s="81"/>
      <c r="N624" s="81"/>
      <c r="O624" s="118"/>
    </row>
    <row r="625" spans="1:15" ht="16.5" x14ac:dyDescent="0.2">
      <c r="A625" s="77"/>
      <c r="B625" s="96"/>
      <c r="C625" s="96"/>
      <c r="D625" s="96"/>
      <c r="E625" s="96"/>
      <c r="F625" s="117"/>
      <c r="G625" s="117"/>
      <c r="H625" s="117"/>
      <c r="I625" s="81"/>
      <c r="J625" s="81"/>
      <c r="K625" s="81"/>
      <c r="L625" s="81"/>
      <c r="N625" s="81"/>
      <c r="O625" s="118"/>
    </row>
    <row r="626" spans="1:15" ht="16.5" x14ac:dyDescent="0.2">
      <c r="A626" s="77"/>
      <c r="B626" s="96"/>
      <c r="C626" s="96"/>
      <c r="D626" s="96"/>
      <c r="E626" s="96"/>
      <c r="F626" s="117"/>
      <c r="G626" s="117"/>
      <c r="H626" s="117"/>
      <c r="I626" s="81"/>
      <c r="J626" s="81"/>
      <c r="K626" s="81"/>
      <c r="L626" s="81"/>
      <c r="N626" s="81"/>
      <c r="O626" s="118"/>
    </row>
    <row r="627" spans="1:15" ht="16.5" x14ac:dyDescent="0.2">
      <c r="A627" s="77"/>
      <c r="B627" s="96"/>
      <c r="C627" s="96"/>
      <c r="D627" s="96"/>
      <c r="E627" s="96"/>
      <c r="F627" s="117"/>
      <c r="G627" s="117"/>
      <c r="H627" s="117"/>
      <c r="I627" s="81"/>
      <c r="J627" s="81"/>
      <c r="K627" s="81"/>
      <c r="L627" s="81"/>
      <c r="N627" s="81"/>
      <c r="O627" s="118"/>
    </row>
    <row r="628" spans="1:15" ht="16.5" x14ac:dyDescent="0.2">
      <c r="A628" s="77"/>
      <c r="B628" s="96"/>
      <c r="C628" s="96"/>
      <c r="D628" s="96"/>
      <c r="E628" s="96"/>
      <c r="F628" s="117"/>
      <c r="G628" s="117"/>
      <c r="H628" s="117"/>
      <c r="I628" s="81"/>
      <c r="J628" s="81"/>
      <c r="K628" s="81"/>
      <c r="L628" s="81"/>
      <c r="N628" s="81"/>
      <c r="O628" s="118"/>
    </row>
    <row r="629" spans="1:15" ht="16.5" x14ac:dyDescent="0.2">
      <c r="A629" s="77"/>
      <c r="B629" s="96"/>
      <c r="C629" s="96"/>
      <c r="D629" s="96"/>
      <c r="E629" s="96"/>
      <c r="F629" s="117"/>
      <c r="G629" s="117"/>
      <c r="H629" s="117"/>
      <c r="I629" s="81"/>
      <c r="J629" s="81"/>
      <c r="K629" s="81"/>
      <c r="L629" s="81"/>
      <c r="N629" s="81"/>
      <c r="O629" s="118"/>
    </row>
    <row r="630" spans="1:15" ht="16.5" x14ac:dyDescent="0.2">
      <c r="A630" s="77"/>
      <c r="B630" s="96"/>
      <c r="C630" s="96"/>
      <c r="D630" s="96"/>
      <c r="E630" s="96"/>
      <c r="F630" s="117"/>
      <c r="G630" s="117"/>
      <c r="H630" s="117"/>
      <c r="I630" s="81"/>
      <c r="J630" s="81"/>
      <c r="K630" s="81"/>
      <c r="L630" s="81"/>
      <c r="N630" s="81"/>
      <c r="O630" s="118"/>
    </row>
    <row r="631" spans="1:15" ht="16.5" x14ac:dyDescent="0.2">
      <c r="A631" s="77"/>
      <c r="B631" s="96"/>
      <c r="C631" s="96"/>
      <c r="D631" s="96"/>
      <c r="E631" s="96"/>
      <c r="F631" s="117"/>
      <c r="G631" s="117"/>
      <c r="H631" s="117"/>
      <c r="I631" s="81"/>
      <c r="J631" s="81"/>
      <c r="K631" s="81"/>
      <c r="L631" s="81"/>
      <c r="N631" s="81"/>
      <c r="O631" s="118"/>
    </row>
    <row r="632" spans="1:15" ht="16.5" x14ac:dyDescent="0.2">
      <c r="A632" s="77"/>
      <c r="B632" s="96"/>
      <c r="C632" s="96"/>
      <c r="D632" s="96"/>
      <c r="E632" s="96"/>
      <c r="F632" s="117"/>
      <c r="G632" s="117"/>
      <c r="H632" s="117"/>
      <c r="I632" s="81"/>
      <c r="J632" s="81"/>
      <c r="K632" s="81"/>
      <c r="L632" s="81"/>
      <c r="N632" s="81"/>
      <c r="O632" s="118"/>
    </row>
    <row r="633" spans="1:15" ht="16.5" x14ac:dyDescent="0.2">
      <c r="A633" s="77"/>
      <c r="B633" s="96"/>
      <c r="C633" s="96"/>
      <c r="D633" s="96"/>
      <c r="E633" s="96"/>
      <c r="F633" s="117"/>
      <c r="G633" s="117"/>
      <c r="H633" s="117"/>
      <c r="I633" s="81"/>
      <c r="J633" s="81"/>
      <c r="K633" s="81"/>
      <c r="L633" s="81"/>
      <c r="N633" s="81"/>
      <c r="O633" s="118"/>
    </row>
    <row r="634" spans="1:15" ht="16.5" x14ac:dyDescent="0.2">
      <c r="A634" s="77"/>
      <c r="B634" s="96"/>
      <c r="C634" s="96"/>
      <c r="D634" s="96"/>
      <c r="E634" s="96"/>
      <c r="F634" s="117"/>
      <c r="G634" s="117"/>
      <c r="H634" s="117"/>
      <c r="I634" s="81"/>
      <c r="J634" s="81"/>
      <c r="K634" s="81"/>
      <c r="L634" s="81"/>
      <c r="N634" s="81"/>
      <c r="O634" s="118"/>
    </row>
    <row r="635" spans="1:15" ht="16.5" x14ac:dyDescent="0.2">
      <c r="A635" s="77"/>
      <c r="B635" s="96"/>
      <c r="C635" s="96"/>
      <c r="D635" s="96"/>
      <c r="E635" s="96"/>
      <c r="F635" s="117"/>
      <c r="G635" s="117"/>
      <c r="H635" s="117"/>
      <c r="I635" s="81"/>
      <c r="J635" s="81"/>
      <c r="K635" s="81"/>
      <c r="L635" s="81"/>
      <c r="N635" s="81"/>
      <c r="O635" s="118"/>
    </row>
    <row r="636" spans="1:15" ht="16.5" x14ac:dyDescent="0.2">
      <c r="A636" s="77"/>
      <c r="B636" s="96"/>
      <c r="C636" s="96"/>
      <c r="D636" s="96"/>
      <c r="E636" s="96"/>
      <c r="F636" s="117"/>
      <c r="G636" s="117"/>
      <c r="H636" s="117"/>
      <c r="I636" s="81"/>
      <c r="J636" s="81"/>
      <c r="K636" s="81"/>
      <c r="L636" s="81"/>
      <c r="N636" s="81"/>
      <c r="O636" s="118"/>
    </row>
    <row r="637" spans="1:15" ht="16.5" x14ac:dyDescent="0.2">
      <c r="A637" s="77"/>
      <c r="B637" s="96"/>
      <c r="C637" s="96"/>
      <c r="D637" s="96"/>
      <c r="E637" s="96"/>
      <c r="F637" s="117"/>
      <c r="G637" s="117"/>
      <c r="H637" s="117"/>
      <c r="I637" s="81"/>
      <c r="J637" s="81"/>
      <c r="K637" s="81"/>
      <c r="L637" s="81"/>
      <c r="N637" s="81"/>
      <c r="O637" s="118"/>
    </row>
    <row r="638" spans="1:15" ht="16.5" x14ac:dyDescent="0.2">
      <c r="A638" s="77"/>
      <c r="B638" s="96"/>
      <c r="C638" s="96"/>
      <c r="D638" s="96"/>
      <c r="E638" s="96"/>
      <c r="F638" s="117"/>
      <c r="G638" s="117"/>
      <c r="H638" s="117"/>
      <c r="I638" s="81"/>
      <c r="J638" s="81"/>
      <c r="K638" s="81"/>
      <c r="L638" s="81"/>
      <c r="N638" s="81"/>
      <c r="O638" s="118"/>
    </row>
    <row r="639" spans="1:15" ht="16.5" x14ac:dyDescent="0.2">
      <c r="A639" s="77"/>
      <c r="B639" s="96"/>
      <c r="C639" s="96"/>
      <c r="D639" s="96"/>
      <c r="E639" s="96"/>
      <c r="F639" s="117"/>
      <c r="G639" s="117"/>
      <c r="H639" s="117"/>
      <c r="I639" s="81"/>
      <c r="J639" s="81"/>
      <c r="K639" s="81"/>
      <c r="L639" s="81"/>
      <c r="N639" s="81"/>
      <c r="O639" s="118"/>
    </row>
    <row r="640" spans="1:15" ht="16.5" x14ac:dyDescent="0.2">
      <c r="A640" s="77"/>
      <c r="B640" s="96"/>
      <c r="C640" s="96"/>
      <c r="D640" s="96"/>
      <c r="E640" s="96"/>
      <c r="F640" s="117"/>
      <c r="G640" s="117"/>
      <c r="H640" s="117"/>
      <c r="I640" s="81"/>
      <c r="J640" s="81"/>
      <c r="K640" s="81"/>
      <c r="L640" s="81"/>
      <c r="N640" s="81"/>
      <c r="O640" s="118"/>
    </row>
    <row r="641" spans="1:15" ht="16.5" x14ac:dyDescent="0.2">
      <c r="A641" s="77"/>
      <c r="B641" s="96"/>
      <c r="C641" s="96"/>
      <c r="D641" s="96"/>
      <c r="E641" s="96"/>
      <c r="F641" s="117"/>
      <c r="G641" s="117"/>
      <c r="H641" s="117"/>
      <c r="I641" s="81"/>
      <c r="J641" s="81"/>
      <c r="K641" s="81"/>
      <c r="L641" s="81"/>
      <c r="N641" s="81"/>
      <c r="O641" s="118"/>
    </row>
    <row r="642" spans="1:15" ht="16.5" x14ac:dyDescent="0.2">
      <c r="A642" s="77"/>
      <c r="B642" s="96"/>
      <c r="C642" s="96"/>
      <c r="D642" s="96"/>
      <c r="E642" s="96"/>
      <c r="F642" s="117"/>
      <c r="G642" s="117"/>
      <c r="H642" s="117"/>
      <c r="I642" s="81"/>
      <c r="J642" s="81"/>
      <c r="K642" s="81"/>
      <c r="L642" s="81"/>
      <c r="N642" s="81"/>
      <c r="O642" s="118"/>
    </row>
    <row r="643" spans="1:15" ht="16.5" x14ac:dyDescent="0.2">
      <c r="A643" s="77"/>
      <c r="B643" s="96"/>
      <c r="C643" s="96"/>
      <c r="D643" s="96"/>
      <c r="E643" s="96"/>
      <c r="F643" s="117"/>
      <c r="G643" s="117"/>
      <c r="H643" s="117"/>
      <c r="I643" s="81"/>
      <c r="J643" s="81"/>
      <c r="K643" s="81"/>
      <c r="L643" s="81"/>
      <c r="N643" s="81"/>
      <c r="O643" s="118"/>
    </row>
    <row r="644" spans="1:15" ht="16.5" x14ac:dyDescent="0.2">
      <c r="A644" s="77"/>
      <c r="B644" s="96"/>
      <c r="C644" s="96"/>
      <c r="D644" s="96"/>
      <c r="E644" s="96"/>
      <c r="F644" s="117"/>
      <c r="G644" s="117"/>
      <c r="H644" s="117"/>
      <c r="I644" s="81"/>
      <c r="J644" s="81"/>
      <c r="K644" s="81"/>
      <c r="L644" s="81"/>
      <c r="N644" s="81"/>
      <c r="O644" s="118"/>
    </row>
    <row r="645" spans="1:15" ht="16.5" x14ac:dyDescent="0.2">
      <c r="A645" s="77"/>
      <c r="B645" s="96"/>
      <c r="C645" s="96"/>
      <c r="D645" s="96"/>
      <c r="E645" s="96"/>
      <c r="F645" s="117"/>
      <c r="G645" s="117"/>
      <c r="H645" s="117"/>
      <c r="I645" s="81"/>
      <c r="J645" s="81"/>
      <c r="K645" s="81"/>
      <c r="L645" s="81"/>
      <c r="N645" s="81"/>
      <c r="O645" s="118"/>
    </row>
    <row r="646" spans="1:15" ht="16.5" x14ac:dyDescent="0.2">
      <c r="A646" s="77"/>
      <c r="B646" s="96"/>
      <c r="C646" s="96"/>
      <c r="D646" s="96"/>
      <c r="E646" s="96"/>
      <c r="F646" s="117"/>
      <c r="G646" s="117"/>
      <c r="H646" s="117"/>
      <c r="I646" s="81"/>
      <c r="J646" s="81"/>
      <c r="K646" s="81"/>
      <c r="L646" s="81"/>
      <c r="N646" s="81"/>
      <c r="O646" s="118"/>
    </row>
    <row r="647" spans="1:15" ht="16.5" x14ac:dyDescent="0.2">
      <c r="A647" s="77"/>
      <c r="B647" s="96"/>
      <c r="C647" s="96"/>
      <c r="D647" s="96"/>
      <c r="E647" s="96"/>
      <c r="F647" s="117"/>
      <c r="G647" s="117"/>
      <c r="H647" s="117"/>
      <c r="I647" s="81"/>
      <c r="J647" s="81"/>
      <c r="K647" s="81"/>
      <c r="L647" s="81"/>
      <c r="N647" s="81"/>
      <c r="O647" s="118"/>
    </row>
    <row r="648" spans="1:15" ht="16.5" x14ac:dyDescent="0.2">
      <c r="A648" s="77"/>
      <c r="B648" s="96"/>
      <c r="C648" s="96"/>
      <c r="D648" s="96"/>
      <c r="E648" s="96"/>
      <c r="F648" s="117"/>
      <c r="G648" s="117"/>
      <c r="H648" s="117"/>
      <c r="I648" s="81"/>
      <c r="J648" s="81"/>
      <c r="K648" s="81"/>
      <c r="L648" s="81"/>
      <c r="N648" s="81"/>
      <c r="O648" s="118"/>
    </row>
    <row r="649" spans="1:15" ht="16.5" x14ac:dyDescent="0.2">
      <c r="A649" s="77"/>
      <c r="B649" s="96"/>
      <c r="C649" s="96"/>
      <c r="D649" s="96"/>
      <c r="E649" s="96"/>
      <c r="F649" s="117"/>
      <c r="G649" s="117"/>
      <c r="H649" s="117"/>
      <c r="I649" s="81"/>
      <c r="J649" s="81"/>
      <c r="K649" s="81"/>
      <c r="L649" s="81"/>
      <c r="N649" s="81"/>
      <c r="O649" s="118"/>
    </row>
    <row r="650" spans="1:15" ht="16.5" x14ac:dyDescent="0.2">
      <c r="A650" s="77"/>
      <c r="B650" s="96"/>
      <c r="C650" s="96"/>
      <c r="D650" s="96"/>
      <c r="E650" s="96"/>
      <c r="F650" s="117"/>
      <c r="G650" s="117"/>
      <c r="H650" s="117"/>
      <c r="I650" s="81"/>
      <c r="J650" s="81"/>
      <c r="K650" s="81"/>
      <c r="L650" s="81"/>
      <c r="N650" s="81"/>
      <c r="O650" s="118"/>
    </row>
    <row r="651" spans="1:15" ht="16.5" x14ac:dyDescent="0.2">
      <c r="A651" s="77"/>
      <c r="B651" s="96"/>
      <c r="C651" s="96"/>
      <c r="D651" s="96"/>
      <c r="E651" s="96"/>
      <c r="F651" s="117"/>
      <c r="G651" s="117"/>
      <c r="H651" s="117"/>
      <c r="I651" s="81"/>
      <c r="J651" s="81"/>
      <c r="K651" s="81"/>
      <c r="L651" s="81"/>
      <c r="N651" s="81"/>
      <c r="O651" s="118"/>
    </row>
    <row r="652" spans="1:15" ht="16.5" x14ac:dyDescent="0.2">
      <c r="A652" s="77"/>
      <c r="B652" s="96"/>
      <c r="C652" s="96"/>
      <c r="D652" s="96"/>
      <c r="E652" s="96"/>
      <c r="F652" s="117"/>
      <c r="G652" s="117"/>
      <c r="H652" s="117"/>
      <c r="I652" s="81"/>
      <c r="J652" s="81"/>
      <c r="K652" s="81"/>
      <c r="L652" s="81"/>
      <c r="N652" s="81"/>
      <c r="O652" s="118"/>
    </row>
    <row r="653" spans="1:15" ht="16.5" x14ac:dyDescent="0.2">
      <c r="A653" s="77"/>
      <c r="B653" s="96"/>
      <c r="C653" s="96"/>
      <c r="D653" s="96"/>
      <c r="E653" s="96"/>
      <c r="F653" s="117"/>
      <c r="G653" s="117"/>
      <c r="H653" s="117"/>
      <c r="I653" s="81"/>
      <c r="J653" s="81"/>
      <c r="K653" s="81"/>
      <c r="L653" s="81"/>
      <c r="N653" s="81"/>
      <c r="O653" s="118"/>
    </row>
    <row r="654" spans="1:15" ht="16.5" x14ac:dyDescent="0.2">
      <c r="A654" s="77"/>
      <c r="B654" s="96"/>
      <c r="C654" s="96"/>
      <c r="D654" s="96"/>
      <c r="E654" s="96"/>
      <c r="F654" s="117"/>
      <c r="G654" s="117"/>
      <c r="H654" s="117"/>
      <c r="I654" s="81"/>
      <c r="J654" s="81"/>
      <c r="K654" s="81"/>
      <c r="L654" s="81"/>
      <c r="N654" s="81"/>
      <c r="O654" s="118"/>
    </row>
    <row r="655" spans="1:15" ht="16.5" x14ac:dyDescent="0.2">
      <c r="A655" s="77"/>
      <c r="B655" s="96"/>
      <c r="C655" s="96"/>
      <c r="D655" s="96"/>
      <c r="E655" s="96"/>
      <c r="F655" s="117"/>
      <c r="G655" s="117"/>
      <c r="H655" s="117"/>
      <c r="I655" s="81"/>
      <c r="J655" s="81"/>
      <c r="K655" s="81"/>
      <c r="L655" s="81"/>
      <c r="N655" s="81"/>
      <c r="O655" s="118"/>
    </row>
    <row r="656" spans="1:15" ht="16.5" x14ac:dyDescent="0.2">
      <c r="A656" s="77"/>
      <c r="B656" s="96"/>
      <c r="C656" s="96"/>
      <c r="D656" s="96"/>
      <c r="E656" s="96"/>
      <c r="F656" s="117"/>
      <c r="G656" s="117"/>
      <c r="H656" s="117"/>
      <c r="I656" s="81"/>
      <c r="J656" s="81"/>
      <c r="K656" s="81"/>
      <c r="L656" s="81"/>
      <c r="N656" s="81"/>
      <c r="O656" s="118"/>
    </row>
    <row r="657" spans="1:15" ht="16.5" x14ac:dyDescent="0.2">
      <c r="A657" s="77"/>
      <c r="B657" s="96"/>
      <c r="C657" s="96"/>
      <c r="D657" s="96"/>
      <c r="E657" s="96"/>
      <c r="F657" s="117"/>
      <c r="G657" s="117"/>
      <c r="H657" s="117"/>
      <c r="I657" s="81"/>
      <c r="J657" s="81"/>
      <c r="K657" s="81"/>
      <c r="L657" s="81"/>
      <c r="N657" s="81"/>
      <c r="O657" s="118"/>
    </row>
    <row r="658" spans="1:15" ht="16.5" x14ac:dyDescent="0.2">
      <c r="A658" s="77"/>
      <c r="B658" s="96"/>
      <c r="C658" s="96"/>
      <c r="D658" s="96"/>
      <c r="E658" s="96"/>
      <c r="F658" s="117"/>
      <c r="G658" s="117"/>
      <c r="H658" s="117"/>
      <c r="I658" s="81"/>
      <c r="J658" s="81"/>
      <c r="K658" s="81"/>
      <c r="L658" s="81"/>
      <c r="N658" s="81"/>
      <c r="O658" s="118"/>
    </row>
    <row r="659" spans="1:15" ht="16.5" x14ac:dyDescent="0.2">
      <c r="A659" s="77"/>
      <c r="B659" s="96"/>
      <c r="C659" s="96"/>
      <c r="D659" s="96"/>
      <c r="E659" s="96"/>
      <c r="F659" s="117"/>
      <c r="G659" s="117"/>
      <c r="H659" s="117"/>
      <c r="I659" s="81"/>
      <c r="J659" s="81"/>
      <c r="K659" s="81"/>
      <c r="L659" s="81"/>
      <c r="N659" s="81"/>
      <c r="O659" s="118"/>
    </row>
    <row r="660" spans="1:15" ht="16.5" x14ac:dyDescent="0.2">
      <c r="A660" s="77"/>
      <c r="B660" s="96"/>
      <c r="C660" s="96"/>
      <c r="D660" s="96"/>
      <c r="E660" s="96"/>
      <c r="F660" s="117"/>
      <c r="G660" s="117"/>
      <c r="H660" s="117"/>
      <c r="I660" s="81"/>
      <c r="J660" s="81"/>
      <c r="K660" s="81"/>
      <c r="L660" s="81"/>
      <c r="N660" s="81"/>
      <c r="O660" s="118"/>
    </row>
    <row r="661" spans="1:15" ht="16.5" x14ac:dyDescent="0.2">
      <c r="A661" s="77"/>
      <c r="B661" s="96"/>
      <c r="C661" s="96"/>
      <c r="D661" s="96"/>
      <c r="E661" s="96"/>
      <c r="F661" s="117"/>
      <c r="G661" s="117"/>
      <c r="H661" s="117"/>
      <c r="I661" s="81"/>
      <c r="J661" s="81"/>
      <c r="K661" s="81"/>
      <c r="L661" s="81"/>
      <c r="N661" s="81"/>
      <c r="O661" s="118"/>
    </row>
    <row r="662" spans="1:15" ht="16.5" x14ac:dyDescent="0.2">
      <c r="A662" s="77"/>
      <c r="B662" s="96"/>
      <c r="C662" s="96"/>
      <c r="D662" s="96"/>
      <c r="E662" s="96"/>
      <c r="F662" s="117"/>
      <c r="G662" s="117"/>
      <c r="H662" s="117"/>
      <c r="I662" s="81"/>
      <c r="J662" s="81"/>
      <c r="K662" s="81"/>
      <c r="L662" s="81"/>
      <c r="N662" s="81"/>
      <c r="O662" s="118"/>
    </row>
    <row r="663" spans="1:15" ht="16.5" x14ac:dyDescent="0.2">
      <c r="A663" s="77"/>
      <c r="B663" s="96"/>
      <c r="C663" s="96"/>
      <c r="D663" s="96"/>
      <c r="E663" s="96"/>
      <c r="F663" s="117"/>
      <c r="G663" s="117"/>
      <c r="H663" s="117"/>
      <c r="I663" s="81"/>
      <c r="J663" s="81"/>
      <c r="K663" s="81"/>
      <c r="L663" s="81"/>
      <c r="N663" s="81"/>
      <c r="O663" s="118"/>
    </row>
    <row r="664" spans="1:15" ht="16.5" x14ac:dyDescent="0.2">
      <c r="A664" s="77"/>
      <c r="B664" s="96"/>
      <c r="C664" s="96"/>
      <c r="D664" s="96"/>
      <c r="E664" s="96"/>
      <c r="F664" s="117"/>
      <c r="G664" s="117"/>
      <c r="H664" s="117"/>
      <c r="I664" s="81"/>
      <c r="J664" s="81"/>
      <c r="K664" s="81"/>
      <c r="L664" s="81"/>
      <c r="N664" s="81"/>
      <c r="O664" s="118"/>
    </row>
    <row r="665" spans="1:15" ht="16.5" x14ac:dyDescent="0.2">
      <c r="A665" s="77"/>
      <c r="B665" s="96"/>
      <c r="C665" s="96"/>
      <c r="D665" s="96"/>
      <c r="E665" s="96"/>
      <c r="F665" s="117"/>
      <c r="G665" s="117"/>
      <c r="H665" s="117"/>
      <c r="I665" s="81"/>
      <c r="J665" s="81"/>
      <c r="K665" s="81"/>
      <c r="L665" s="81"/>
      <c r="N665" s="81"/>
      <c r="O665" s="118"/>
    </row>
    <row r="666" spans="1:15" ht="16.5" x14ac:dyDescent="0.2">
      <c r="A666" s="77"/>
      <c r="B666" s="96"/>
      <c r="C666" s="96"/>
      <c r="D666" s="96"/>
      <c r="E666" s="96"/>
      <c r="F666" s="117"/>
      <c r="G666" s="117"/>
      <c r="H666" s="117"/>
      <c r="I666" s="81"/>
      <c r="J666" s="81"/>
      <c r="K666" s="81"/>
      <c r="L666" s="81"/>
      <c r="N666" s="81"/>
      <c r="O666" s="118"/>
    </row>
    <row r="667" spans="1:15" ht="16.5" x14ac:dyDescent="0.2">
      <c r="A667" s="77"/>
      <c r="B667" s="96"/>
      <c r="C667" s="96"/>
      <c r="D667" s="96"/>
      <c r="E667" s="96"/>
      <c r="F667" s="117"/>
      <c r="G667" s="117"/>
      <c r="H667" s="117"/>
      <c r="I667" s="81"/>
      <c r="J667" s="81"/>
      <c r="K667" s="81"/>
      <c r="L667" s="81"/>
      <c r="N667" s="81"/>
      <c r="O667" s="118"/>
    </row>
    <row r="668" spans="1:15" ht="16.5" x14ac:dyDescent="0.2">
      <c r="A668" s="77"/>
      <c r="B668" s="96"/>
      <c r="C668" s="96"/>
      <c r="D668" s="96"/>
      <c r="E668" s="96"/>
      <c r="F668" s="117"/>
      <c r="G668" s="117"/>
      <c r="H668" s="117"/>
      <c r="I668" s="81"/>
      <c r="J668" s="81"/>
      <c r="K668" s="81"/>
      <c r="L668" s="81"/>
      <c r="N668" s="81"/>
      <c r="O668" s="118"/>
    </row>
    <row r="669" spans="1:15" ht="16.5" x14ac:dyDescent="0.2">
      <c r="A669" s="77"/>
      <c r="B669" s="96"/>
      <c r="C669" s="96"/>
      <c r="D669" s="96"/>
      <c r="E669" s="96"/>
      <c r="F669" s="117"/>
      <c r="G669" s="117"/>
      <c r="H669" s="117"/>
      <c r="I669" s="81"/>
      <c r="J669" s="81"/>
      <c r="K669" s="81"/>
      <c r="L669" s="81"/>
      <c r="N669" s="81"/>
      <c r="O669" s="118"/>
    </row>
    <row r="670" spans="1:15" ht="16.5" x14ac:dyDescent="0.2">
      <c r="A670" s="77"/>
      <c r="B670" s="96"/>
      <c r="C670" s="96"/>
      <c r="D670" s="96"/>
      <c r="E670" s="96"/>
      <c r="F670" s="117"/>
      <c r="G670" s="117"/>
      <c r="H670" s="117"/>
      <c r="I670" s="81"/>
      <c r="J670" s="81"/>
      <c r="K670" s="81"/>
      <c r="L670" s="81"/>
      <c r="N670" s="81"/>
      <c r="O670" s="118"/>
    </row>
    <row r="671" spans="1:15" ht="16.5" x14ac:dyDescent="0.2">
      <c r="A671" s="77"/>
      <c r="B671" s="96"/>
      <c r="C671" s="96"/>
      <c r="D671" s="96"/>
      <c r="E671" s="96"/>
      <c r="F671" s="117"/>
      <c r="G671" s="117"/>
      <c r="H671" s="117"/>
      <c r="I671" s="81"/>
      <c r="J671" s="81"/>
      <c r="K671" s="81"/>
      <c r="L671" s="81"/>
      <c r="N671" s="81"/>
      <c r="O671" s="118"/>
    </row>
    <row r="672" spans="1:15" ht="16.5" x14ac:dyDescent="0.2">
      <c r="A672" s="77"/>
      <c r="B672" s="96"/>
      <c r="C672" s="96"/>
      <c r="D672" s="96"/>
      <c r="E672" s="96"/>
      <c r="F672" s="117"/>
      <c r="G672" s="117"/>
      <c r="H672" s="117"/>
      <c r="I672" s="81"/>
      <c r="J672" s="81"/>
      <c r="K672" s="81"/>
      <c r="L672" s="81"/>
      <c r="N672" s="81"/>
      <c r="O672" s="118"/>
    </row>
    <row r="673" spans="1:15" ht="16.5" x14ac:dyDescent="0.2">
      <c r="A673" s="77"/>
      <c r="B673" s="96"/>
      <c r="C673" s="96"/>
      <c r="D673" s="96"/>
      <c r="E673" s="96"/>
      <c r="F673" s="117"/>
      <c r="G673" s="117"/>
      <c r="H673" s="117"/>
      <c r="I673" s="81"/>
      <c r="J673" s="81"/>
      <c r="K673" s="81"/>
      <c r="L673" s="81"/>
      <c r="N673" s="81"/>
      <c r="O673" s="118"/>
    </row>
    <row r="674" spans="1:15" ht="16.5" x14ac:dyDescent="0.2">
      <c r="A674" s="77"/>
      <c r="B674" s="96"/>
      <c r="C674" s="96"/>
      <c r="D674" s="96"/>
      <c r="E674" s="96"/>
      <c r="F674" s="117"/>
      <c r="G674" s="117"/>
      <c r="H674" s="117"/>
      <c r="I674" s="81"/>
      <c r="J674" s="81"/>
      <c r="K674" s="81"/>
      <c r="L674" s="81"/>
      <c r="N674" s="81"/>
      <c r="O674" s="118"/>
    </row>
    <row r="675" spans="1:15" ht="16.5" x14ac:dyDescent="0.2">
      <c r="A675" s="77"/>
      <c r="B675" s="96"/>
      <c r="C675" s="96"/>
      <c r="D675" s="96"/>
      <c r="E675" s="96"/>
      <c r="F675" s="117"/>
      <c r="G675" s="117"/>
      <c r="H675" s="117"/>
      <c r="I675" s="81"/>
      <c r="J675" s="81"/>
      <c r="K675" s="81"/>
      <c r="L675" s="81"/>
      <c r="N675" s="81"/>
      <c r="O675" s="118"/>
    </row>
    <row r="676" spans="1:15" ht="16.5" x14ac:dyDescent="0.2">
      <c r="A676" s="77"/>
      <c r="B676" s="96"/>
      <c r="C676" s="96"/>
      <c r="D676" s="96"/>
      <c r="E676" s="96"/>
      <c r="F676" s="117"/>
      <c r="G676" s="117"/>
      <c r="H676" s="117"/>
      <c r="I676" s="81"/>
      <c r="J676" s="81"/>
      <c r="K676" s="81"/>
      <c r="L676" s="81"/>
      <c r="N676" s="81"/>
      <c r="O676" s="118"/>
    </row>
    <row r="677" spans="1:15" ht="16.5" x14ac:dyDescent="0.2">
      <c r="A677" s="77"/>
      <c r="B677" s="96"/>
      <c r="C677" s="96"/>
      <c r="D677" s="96"/>
      <c r="E677" s="96"/>
      <c r="F677" s="117"/>
      <c r="G677" s="117"/>
      <c r="H677" s="117"/>
      <c r="I677" s="81"/>
      <c r="J677" s="81"/>
      <c r="K677" s="81"/>
      <c r="L677" s="81"/>
      <c r="N677" s="81"/>
      <c r="O677" s="118"/>
    </row>
    <row r="678" spans="1:15" ht="16.5" x14ac:dyDescent="0.2">
      <c r="A678" s="77"/>
      <c r="B678" s="96"/>
      <c r="C678" s="96"/>
      <c r="D678" s="96"/>
      <c r="E678" s="96"/>
      <c r="F678" s="117"/>
      <c r="G678" s="117"/>
      <c r="H678" s="117"/>
      <c r="I678" s="81"/>
      <c r="J678" s="81"/>
      <c r="K678" s="81"/>
      <c r="L678" s="81"/>
      <c r="N678" s="81"/>
      <c r="O678" s="118"/>
    </row>
    <row r="679" spans="1:15" ht="16.5" x14ac:dyDescent="0.2">
      <c r="A679" s="77"/>
      <c r="B679" s="96"/>
      <c r="C679" s="96"/>
      <c r="D679" s="96"/>
      <c r="E679" s="96"/>
      <c r="F679" s="117"/>
      <c r="G679" s="117"/>
      <c r="H679" s="117"/>
      <c r="I679" s="81"/>
      <c r="J679" s="81"/>
      <c r="K679" s="81"/>
      <c r="L679" s="81"/>
      <c r="N679" s="81"/>
      <c r="O679" s="118"/>
    </row>
    <row r="680" spans="1:15" ht="16.5" x14ac:dyDescent="0.2">
      <c r="A680" s="77"/>
      <c r="B680" s="96"/>
      <c r="C680" s="96"/>
      <c r="D680" s="96"/>
      <c r="E680" s="96"/>
      <c r="F680" s="117"/>
      <c r="G680" s="117"/>
      <c r="H680" s="117"/>
      <c r="I680" s="81"/>
      <c r="J680" s="81"/>
      <c r="K680" s="81"/>
      <c r="L680" s="81"/>
      <c r="N680" s="81"/>
      <c r="O680" s="118"/>
    </row>
    <row r="681" spans="1:15" ht="16.5" x14ac:dyDescent="0.2">
      <c r="A681" s="77"/>
      <c r="B681" s="96"/>
      <c r="C681" s="96"/>
      <c r="D681" s="96"/>
      <c r="E681" s="96"/>
      <c r="F681" s="117"/>
      <c r="G681" s="117"/>
      <c r="H681" s="117"/>
      <c r="I681" s="81"/>
      <c r="J681" s="81"/>
      <c r="K681" s="81"/>
      <c r="L681" s="81"/>
      <c r="N681" s="81"/>
      <c r="O681" s="118"/>
    </row>
    <row r="682" spans="1:15" ht="16.5" x14ac:dyDescent="0.2">
      <c r="A682" s="77"/>
      <c r="B682" s="96"/>
      <c r="C682" s="96"/>
      <c r="D682" s="96"/>
      <c r="E682" s="96"/>
      <c r="F682" s="117"/>
      <c r="G682" s="117"/>
      <c r="H682" s="117"/>
      <c r="I682" s="81"/>
      <c r="J682" s="81"/>
      <c r="K682" s="81"/>
      <c r="L682" s="81"/>
      <c r="N682" s="81"/>
      <c r="O682" s="118"/>
    </row>
    <row r="683" spans="1:15" ht="16.5" x14ac:dyDescent="0.2">
      <c r="A683" s="77"/>
      <c r="B683" s="96"/>
      <c r="C683" s="96"/>
      <c r="D683" s="96"/>
      <c r="E683" s="96"/>
      <c r="F683" s="117"/>
      <c r="G683" s="117"/>
      <c r="H683" s="117"/>
      <c r="I683" s="81"/>
      <c r="J683" s="81"/>
      <c r="K683" s="81"/>
      <c r="L683" s="81"/>
      <c r="N683" s="81"/>
      <c r="O683" s="118"/>
    </row>
    <row r="684" spans="1:15" ht="16.5" x14ac:dyDescent="0.2">
      <c r="A684" s="77"/>
      <c r="B684" s="96"/>
      <c r="C684" s="96"/>
      <c r="D684" s="96"/>
      <c r="E684" s="96"/>
      <c r="F684" s="117"/>
      <c r="G684" s="117"/>
      <c r="H684" s="117"/>
      <c r="I684" s="81"/>
      <c r="J684" s="81"/>
      <c r="K684" s="81"/>
      <c r="L684" s="81"/>
      <c r="N684" s="81"/>
      <c r="O684" s="118"/>
    </row>
    <row r="685" spans="1:15" ht="16.5" x14ac:dyDescent="0.2">
      <c r="A685" s="77"/>
      <c r="B685" s="96"/>
      <c r="C685" s="96"/>
      <c r="D685" s="96"/>
      <c r="E685" s="96"/>
      <c r="F685" s="117"/>
      <c r="G685" s="117"/>
      <c r="H685" s="117"/>
      <c r="I685" s="81"/>
      <c r="J685" s="81"/>
      <c r="K685" s="81"/>
      <c r="L685" s="81"/>
      <c r="N685" s="81"/>
      <c r="O685" s="118"/>
    </row>
    <row r="686" spans="1:15" ht="16.5" x14ac:dyDescent="0.2">
      <c r="A686" s="77"/>
      <c r="B686" s="96"/>
      <c r="C686" s="96"/>
      <c r="D686" s="96"/>
      <c r="E686" s="96"/>
      <c r="F686" s="117"/>
      <c r="G686" s="117"/>
      <c r="H686" s="117"/>
      <c r="I686" s="81"/>
      <c r="J686" s="81"/>
      <c r="K686" s="81"/>
      <c r="L686" s="81"/>
      <c r="N686" s="81"/>
      <c r="O686" s="118"/>
    </row>
    <row r="687" spans="1:15" ht="16.5" x14ac:dyDescent="0.2">
      <c r="A687" s="77"/>
      <c r="B687" s="96"/>
      <c r="C687" s="96"/>
      <c r="D687" s="96"/>
      <c r="E687" s="96"/>
      <c r="F687" s="117"/>
      <c r="G687" s="117"/>
      <c r="H687" s="117"/>
      <c r="I687" s="81"/>
      <c r="J687" s="81"/>
      <c r="K687" s="81"/>
      <c r="L687" s="81"/>
      <c r="N687" s="81"/>
      <c r="O687" s="118"/>
    </row>
    <row r="688" spans="1:15" ht="16.5" x14ac:dyDescent="0.2">
      <c r="A688" s="77"/>
      <c r="B688" s="96"/>
      <c r="C688" s="96"/>
      <c r="D688" s="96"/>
      <c r="E688" s="96"/>
      <c r="F688" s="117"/>
      <c r="G688" s="117"/>
      <c r="H688" s="117"/>
      <c r="I688" s="81"/>
      <c r="J688" s="81"/>
      <c r="K688" s="81"/>
      <c r="L688" s="81"/>
      <c r="N688" s="81"/>
      <c r="O688" s="118"/>
    </row>
    <row r="689" spans="1:15" ht="16.5" x14ac:dyDescent="0.2">
      <c r="A689" s="77"/>
      <c r="B689" s="96"/>
      <c r="C689" s="96"/>
      <c r="D689" s="96"/>
      <c r="E689" s="96"/>
      <c r="F689" s="117"/>
      <c r="G689" s="117"/>
      <c r="H689" s="117"/>
      <c r="I689" s="81"/>
      <c r="J689" s="81"/>
      <c r="K689" s="81"/>
      <c r="L689" s="81"/>
      <c r="N689" s="81"/>
      <c r="O689" s="118"/>
    </row>
    <row r="690" spans="1:15" ht="16.5" x14ac:dyDescent="0.2">
      <c r="A690" s="77"/>
      <c r="B690" s="96"/>
      <c r="C690" s="96"/>
      <c r="D690" s="96"/>
      <c r="E690" s="96"/>
      <c r="F690" s="117"/>
      <c r="G690" s="117"/>
      <c r="H690" s="117"/>
      <c r="I690" s="81"/>
      <c r="J690" s="81"/>
      <c r="K690" s="81"/>
      <c r="L690" s="81"/>
      <c r="N690" s="81"/>
      <c r="O690" s="118"/>
    </row>
    <row r="691" spans="1:15" ht="16.5" x14ac:dyDescent="0.2">
      <c r="A691" s="77"/>
      <c r="B691" s="96"/>
      <c r="C691" s="96"/>
      <c r="D691" s="96"/>
      <c r="E691" s="96"/>
      <c r="F691" s="117"/>
      <c r="G691" s="117"/>
      <c r="H691" s="117"/>
      <c r="I691" s="81"/>
      <c r="J691" s="81"/>
      <c r="K691" s="81"/>
      <c r="L691" s="81"/>
      <c r="N691" s="81"/>
      <c r="O691" s="118"/>
    </row>
    <row r="692" spans="1:15" ht="16.5" x14ac:dyDescent="0.2">
      <c r="A692" s="77"/>
      <c r="B692" s="96"/>
      <c r="C692" s="96"/>
      <c r="D692" s="96"/>
      <c r="E692" s="96"/>
      <c r="F692" s="117"/>
      <c r="G692" s="117"/>
      <c r="H692" s="117"/>
      <c r="I692" s="81"/>
      <c r="J692" s="81"/>
      <c r="K692" s="81"/>
      <c r="L692" s="81"/>
      <c r="N692" s="81"/>
      <c r="O692" s="118"/>
    </row>
    <row r="693" spans="1:15" ht="16.5" x14ac:dyDescent="0.2">
      <c r="A693" s="77"/>
      <c r="B693" s="96"/>
      <c r="C693" s="96"/>
      <c r="D693" s="96"/>
      <c r="E693" s="96"/>
      <c r="F693" s="117"/>
      <c r="G693" s="117"/>
      <c r="H693" s="117"/>
      <c r="I693" s="81"/>
      <c r="J693" s="81"/>
      <c r="K693" s="81"/>
      <c r="L693" s="81"/>
      <c r="N693" s="81"/>
      <c r="O693" s="118"/>
    </row>
    <row r="694" spans="1:15" ht="16.5" x14ac:dyDescent="0.2">
      <c r="A694" s="77"/>
      <c r="B694" s="96"/>
      <c r="C694" s="96"/>
      <c r="D694" s="96"/>
      <c r="E694" s="96"/>
      <c r="F694" s="117"/>
      <c r="G694" s="117"/>
      <c r="H694" s="117"/>
      <c r="I694" s="81"/>
      <c r="J694" s="81"/>
      <c r="K694" s="81"/>
      <c r="L694" s="81"/>
      <c r="N694" s="81"/>
      <c r="O694" s="118"/>
    </row>
    <row r="695" spans="1:15" ht="16.5" x14ac:dyDescent="0.2">
      <c r="A695" s="77"/>
      <c r="B695" s="96"/>
      <c r="C695" s="96"/>
      <c r="D695" s="96"/>
      <c r="E695" s="96"/>
      <c r="F695" s="117"/>
      <c r="G695" s="117"/>
      <c r="H695" s="117"/>
      <c r="I695" s="81"/>
      <c r="J695" s="81"/>
      <c r="K695" s="81"/>
      <c r="L695" s="81"/>
      <c r="N695" s="81"/>
      <c r="O695" s="118"/>
    </row>
    <row r="696" spans="1:15" ht="16.5" x14ac:dyDescent="0.2">
      <c r="A696" s="77"/>
      <c r="B696" s="96"/>
      <c r="C696" s="96"/>
      <c r="D696" s="96"/>
      <c r="E696" s="96"/>
      <c r="F696" s="117"/>
      <c r="G696" s="117"/>
      <c r="H696" s="117"/>
      <c r="I696" s="81"/>
      <c r="J696" s="81"/>
      <c r="K696" s="81"/>
      <c r="L696" s="81"/>
      <c r="N696" s="81"/>
      <c r="O696" s="118"/>
    </row>
    <row r="697" spans="1:15" ht="16.5" x14ac:dyDescent="0.2">
      <c r="A697" s="77"/>
      <c r="B697" s="96"/>
      <c r="C697" s="96"/>
      <c r="D697" s="96"/>
      <c r="E697" s="96"/>
      <c r="F697" s="117"/>
      <c r="G697" s="117"/>
      <c r="H697" s="117"/>
      <c r="I697" s="81"/>
      <c r="J697" s="81"/>
      <c r="K697" s="81"/>
      <c r="L697" s="81"/>
      <c r="N697" s="81"/>
      <c r="O697" s="118"/>
    </row>
    <row r="698" spans="1:15" ht="16.5" x14ac:dyDescent="0.2">
      <c r="A698" s="77"/>
      <c r="B698" s="96"/>
      <c r="C698" s="96"/>
      <c r="D698" s="96"/>
      <c r="E698" s="96"/>
      <c r="F698" s="117"/>
      <c r="G698" s="117"/>
      <c r="H698" s="117"/>
      <c r="I698" s="81"/>
      <c r="J698" s="81"/>
      <c r="K698" s="81"/>
      <c r="L698" s="81"/>
      <c r="N698" s="81"/>
      <c r="O698" s="118"/>
    </row>
    <row r="699" spans="1:15" ht="16.5" x14ac:dyDescent="0.2">
      <c r="A699" s="77"/>
      <c r="B699" s="96"/>
      <c r="C699" s="96"/>
      <c r="D699" s="96"/>
      <c r="E699" s="96"/>
      <c r="F699" s="117"/>
      <c r="G699" s="117"/>
      <c r="H699" s="117"/>
      <c r="I699" s="81"/>
      <c r="J699" s="81"/>
      <c r="K699" s="81"/>
      <c r="L699" s="81"/>
      <c r="N699" s="81"/>
      <c r="O699" s="118"/>
    </row>
    <row r="700" spans="1:15" ht="16.5" x14ac:dyDescent="0.2">
      <c r="A700" s="77"/>
      <c r="B700" s="96"/>
      <c r="C700" s="96"/>
      <c r="D700" s="96"/>
      <c r="E700" s="96"/>
      <c r="F700" s="117"/>
      <c r="G700" s="117"/>
      <c r="H700" s="117"/>
      <c r="I700" s="81"/>
      <c r="J700" s="81"/>
      <c r="K700" s="81"/>
      <c r="L700" s="81"/>
      <c r="N700" s="81"/>
      <c r="O700" s="118"/>
    </row>
    <row r="701" spans="1:15" ht="16.5" x14ac:dyDescent="0.2">
      <c r="A701" s="77"/>
      <c r="B701" s="96"/>
      <c r="C701" s="96"/>
      <c r="D701" s="96"/>
      <c r="E701" s="96"/>
      <c r="F701" s="117"/>
      <c r="G701" s="117"/>
      <c r="H701" s="117"/>
      <c r="I701" s="81"/>
      <c r="J701" s="81"/>
      <c r="K701" s="81"/>
      <c r="L701" s="81"/>
      <c r="N701" s="81"/>
      <c r="O701" s="118"/>
    </row>
    <row r="702" spans="1:15" ht="16.5" x14ac:dyDescent="0.2">
      <c r="A702" s="77"/>
      <c r="B702" s="96"/>
      <c r="C702" s="96"/>
      <c r="D702" s="96"/>
      <c r="E702" s="96"/>
      <c r="F702" s="117"/>
      <c r="G702" s="117"/>
      <c r="H702" s="117"/>
      <c r="I702" s="81"/>
      <c r="J702" s="81"/>
      <c r="K702" s="81"/>
      <c r="L702" s="81"/>
      <c r="N702" s="81"/>
      <c r="O702" s="118"/>
    </row>
    <row r="703" spans="1:15" ht="16.5" x14ac:dyDescent="0.2">
      <c r="A703" s="77"/>
      <c r="B703" s="96"/>
      <c r="C703" s="96"/>
      <c r="D703" s="96"/>
      <c r="E703" s="96"/>
      <c r="F703" s="117"/>
      <c r="G703" s="117"/>
      <c r="H703" s="117"/>
      <c r="I703" s="81"/>
      <c r="J703" s="81"/>
      <c r="K703" s="81"/>
      <c r="L703" s="81"/>
      <c r="N703" s="81"/>
      <c r="O703" s="118"/>
    </row>
    <row r="704" spans="1:15" ht="16.5" x14ac:dyDescent="0.2">
      <c r="A704" s="77"/>
      <c r="B704" s="96"/>
      <c r="C704" s="96"/>
      <c r="D704" s="96"/>
      <c r="E704" s="96"/>
      <c r="F704" s="117"/>
      <c r="G704" s="117"/>
      <c r="H704" s="117"/>
      <c r="I704" s="81"/>
      <c r="J704" s="81"/>
      <c r="K704" s="81"/>
      <c r="L704" s="81"/>
      <c r="N704" s="81"/>
      <c r="O704" s="118"/>
    </row>
    <row r="705" spans="1:15" ht="16.5" x14ac:dyDescent="0.2">
      <c r="A705" s="77"/>
      <c r="B705" s="96"/>
      <c r="C705" s="96"/>
      <c r="D705" s="96"/>
      <c r="E705" s="96"/>
      <c r="F705" s="117"/>
      <c r="G705" s="117"/>
      <c r="H705" s="117"/>
      <c r="I705" s="81"/>
      <c r="J705" s="81"/>
      <c r="K705" s="81"/>
      <c r="L705" s="81"/>
      <c r="N705" s="81"/>
      <c r="O705" s="118"/>
    </row>
    <row r="706" spans="1:15" ht="16.5" x14ac:dyDescent="0.2">
      <c r="A706" s="77"/>
      <c r="B706" s="96"/>
      <c r="C706" s="96"/>
      <c r="D706" s="96"/>
      <c r="E706" s="96"/>
      <c r="F706" s="117"/>
      <c r="G706" s="117"/>
      <c r="H706" s="117"/>
      <c r="I706" s="81"/>
      <c r="J706" s="81"/>
      <c r="K706" s="81"/>
      <c r="L706" s="81"/>
      <c r="N706" s="81"/>
      <c r="O706" s="118"/>
    </row>
    <row r="707" spans="1:15" ht="16.5" x14ac:dyDescent="0.2">
      <c r="A707" s="77"/>
      <c r="B707" s="96"/>
      <c r="C707" s="96"/>
      <c r="D707" s="96"/>
      <c r="E707" s="96"/>
      <c r="F707" s="117"/>
      <c r="G707" s="117"/>
      <c r="H707" s="117"/>
      <c r="I707" s="81"/>
      <c r="J707" s="81"/>
      <c r="K707" s="81"/>
      <c r="L707" s="81"/>
      <c r="N707" s="81"/>
      <c r="O707" s="118"/>
    </row>
    <row r="708" spans="1:15" ht="16.5" x14ac:dyDescent="0.2">
      <c r="A708" s="77"/>
      <c r="B708" s="96"/>
      <c r="C708" s="96"/>
      <c r="D708" s="96"/>
      <c r="E708" s="96"/>
      <c r="F708" s="117"/>
      <c r="G708" s="117"/>
      <c r="H708" s="117"/>
      <c r="I708" s="81"/>
      <c r="J708" s="81"/>
      <c r="K708" s="81"/>
      <c r="L708" s="81"/>
      <c r="N708" s="81"/>
      <c r="O708" s="118"/>
    </row>
    <row r="709" spans="1:15" ht="16.5" x14ac:dyDescent="0.2">
      <c r="A709" s="77"/>
      <c r="B709" s="96"/>
      <c r="C709" s="96"/>
      <c r="D709" s="96"/>
      <c r="E709" s="96"/>
      <c r="F709" s="117"/>
      <c r="G709" s="117"/>
      <c r="H709" s="117"/>
      <c r="I709" s="81"/>
      <c r="J709" s="81"/>
      <c r="K709" s="81"/>
      <c r="L709" s="81"/>
      <c r="N709" s="81"/>
      <c r="O709" s="118"/>
    </row>
    <row r="710" spans="1:15" ht="16.5" x14ac:dyDescent="0.2">
      <c r="A710" s="77"/>
      <c r="B710" s="96"/>
      <c r="C710" s="96"/>
      <c r="D710" s="96"/>
      <c r="E710" s="96"/>
      <c r="F710" s="117"/>
      <c r="G710" s="117"/>
      <c r="H710" s="117"/>
      <c r="I710" s="81"/>
      <c r="J710" s="81"/>
      <c r="K710" s="81"/>
      <c r="L710" s="81"/>
      <c r="N710" s="81"/>
      <c r="O710" s="118"/>
    </row>
    <row r="711" spans="1:15" ht="16.5" x14ac:dyDescent="0.2">
      <c r="A711" s="77"/>
      <c r="B711" s="96"/>
      <c r="C711" s="96"/>
      <c r="D711" s="96"/>
      <c r="E711" s="96"/>
      <c r="F711" s="117"/>
      <c r="G711" s="117"/>
      <c r="H711" s="117"/>
      <c r="I711" s="81"/>
      <c r="J711" s="81"/>
      <c r="K711" s="81"/>
      <c r="L711" s="81"/>
      <c r="N711" s="81"/>
      <c r="O711" s="118"/>
    </row>
    <row r="712" spans="1:15" ht="16.5" x14ac:dyDescent="0.2">
      <c r="A712" s="77"/>
      <c r="B712" s="96"/>
      <c r="C712" s="96"/>
      <c r="D712" s="96"/>
      <c r="E712" s="96"/>
      <c r="F712" s="117"/>
      <c r="G712" s="117"/>
      <c r="H712" s="117"/>
      <c r="I712" s="81"/>
      <c r="J712" s="81"/>
      <c r="K712" s="81"/>
      <c r="L712" s="81"/>
      <c r="N712" s="81"/>
      <c r="O712" s="118"/>
    </row>
    <row r="713" spans="1:15" ht="16.5" x14ac:dyDescent="0.2">
      <c r="A713" s="77"/>
      <c r="B713" s="96"/>
      <c r="C713" s="96"/>
      <c r="D713" s="96"/>
      <c r="E713" s="96"/>
      <c r="F713" s="117"/>
      <c r="G713" s="117"/>
      <c r="H713" s="117"/>
      <c r="I713" s="81"/>
      <c r="J713" s="81"/>
      <c r="K713" s="81"/>
      <c r="L713" s="81"/>
      <c r="N713" s="81"/>
      <c r="O713" s="118"/>
    </row>
    <row r="714" spans="1:15" ht="16.5" x14ac:dyDescent="0.2">
      <c r="A714" s="77"/>
      <c r="B714" s="96"/>
      <c r="C714" s="96"/>
      <c r="D714" s="96"/>
      <c r="E714" s="96"/>
      <c r="F714" s="117"/>
      <c r="G714" s="117"/>
      <c r="H714" s="117"/>
      <c r="I714" s="81"/>
      <c r="J714" s="81"/>
      <c r="K714" s="81"/>
      <c r="L714" s="81"/>
      <c r="N714" s="81"/>
      <c r="O714" s="118"/>
    </row>
    <row r="715" spans="1:15" ht="16.5" x14ac:dyDescent="0.2">
      <c r="A715" s="77"/>
      <c r="B715" s="96"/>
      <c r="C715" s="96"/>
      <c r="D715" s="96"/>
      <c r="E715" s="96"/>
      <c r="F715" s="117"/>
      <c r="G715" s="117"/>
      <c r="H715" s="117"/>
      <c r="I715" s="81"/>
      <c r="J715" s="81"/>
      <c r="K715" s="81"/>
      <c r="L715" s="81"/>
      <c r="N715" s="81"/>
      <c r="O715" s="118"/>
    </row>
    <row r="716" spans="1:15" ht="16.5" x14ac:dyDescent="0.2">
      <c r="A716" s="77"/>
      <c r="B716" s="96"/>
      <c r="C716" s="96"/>
      <c r="D716" s="96"/>
      <c r="E716" s="96"/>
      <c r="F716" s="117"/>
      <c r="G716" s="117"/>
      <c r="H716" s="117"/>
      <c r="I716" s="81"/>
      <c r="J716" s="81"/>
      <c r="K716" s="81"/>
      <c r="L716" s="81"/>
      <c r="N716" s="81"/>
      <c r="O716" s="118"/>
    </row>
    <row r="717" spans="1:15" ht="16.5" x14ac:dyDescent="0.2">
      <c r="A717" s="77"/>
      <c r="B717" s="96"/>
      <c r="C717" s="96"/>
      <c r="D717" s="96"/>
      <c r="E717" s="96"/>
      <c r="F717" s="117"/>
      <c r="G717" s="117"/>
      <c r="H717" s="117"/>
      <c r="I717" s="81"/>
      <c r="J717" s="81"/>
      <c r="K717" s="81"/>
      <c r="L717" s="81"/>
      <c r="N717" s="81"/>
      <c r="O717" s="118"/>
    </row>
    <row r="718" spans="1:15" ht="16.5" x14ac:dyDescent="0.2">
      <c r="A718" s="77"/>
      <c r="B718" s="96"/>
      <c r="C718" s="96"/>
      <c r="D718" s="96"/>
      <c r="E718" s="96"/>
      <c r="F718" s="117"/>
      <c r="G718" s="117"/>
      <c r="H718" s="117"/>
      <c r="I718" s="81"/>
      <c r="J718" s="81"/>
      <c r="K718" s="81"/>
      <c r="L718" s="81"/>
      <c r="N718" s="81"/>
      <c r="O718" s="118"/>
    </row>
    <row r="719" spans="1:15" ht="16.5" x14ac:dyDescent="0.2">
      <c r="A719" s="77"/>
      <c r="B719" s="96"/>
      <c r="C719" s="96"/>
      <c r="D719" s="96"/>
      <c r="E719" s="96"/>
      <c r="F719" s="117"/>
      <c r="G719" s="117"/>
      <c r="H719" s="117"/>
      <c r="I719" s="81"/>
      <c r="J719" s="81"/>
      <c r="K719" s="81"/>
      <c r="L719" s="81"/>
      <c r="N719" s="81"/>
      <c r="O719" s="118"/>
    </row>
    <row r="720" spans="1:15" ht="16.5" x14ac:dyDescent="0.2">
      <c r="A720" s="77"/>
      <c r="B720" s="96"/>
      <c r="C720" s="96"/>
      <c r="D720" s="96"/>
      <c r="E720" s="96"/>
      <c r="F720" s="117"/>
      <c r="G720" s="117"/>
      <c r="H720" s="117"/>
      <c r="I720" s="81"/>
      <c r="J720" s="81"/>
      <c r="K720" s="81"/>
      <c r="L720" s="81"/>
      <c r="N720" s="81"/>
      <c r="O720" s="118"/>
    </row>
    <row r="721" spans="1:15" ht="16.5" x14ac:dyDescent="0.2">
      <c r="A721" s="77"/>
      <c r="B721" s="96"/>
      <c r="C721" s="96"/>
      <c r="D721" s="96"/>
      <c r="E721" s="96"/>
      <c r="F721" s="117"/>
      <c r="G721" s="117"/>
      <c r="H721" s="117"/>
      <c r="I721" s="81"/>
      <c r="J721" s="81"/>
      <c r="K721" s="81"/>
      <c r="L721" s="81"/>
      <c r="N721" s="81"/>
      <c r="O721" s="118"/>
    </row>
    <row r="722" spans="1:15" ht="16.5" x14ac:dyDescent="0.2">
      <c r="A722" s="77"/>
      <c r="B722" s="96"/>
      <c r="C722" s="96"/>
      <c r="D722" s="96"/>
      <c r="E722" s="96"/>
      <c r="F722" s="117"/>
      <c r="G722" s="117"/>
      <c r="H722" s="117"/>
      <c r="I722" s="81"/>
      <c r="J722" s="81"/>
      <c r="K722" s="81"/>
      <c r="L722" s="81"/>
      <c r="N722" s="81"/>
      <c r="O722" s="118"/>
    </row>
    <row r="723" spans="1:15" ht="16.5" x14ac:dyDescent="0.2">
      <c r="A723" s="77"/>
      <c r="B723" s="96"/>
      <c r="C723" s="96"/>
      <c r="D723" s="96"/>
      <c r="E723" s="96"/>
      <c r="F723" s="117"/>
      <c r="G723" s="117"/>
      <c r="H723" s="117"/>
      <c r="I723" s="81"/>
      <c r="J723" s="81"/>
      <c r="K723" s="81"/>
      <c r="L723" s="81"/>
      <c r="N723" s="81"/>
      <c r="O723" s="118"/>
    </row>
    <row r="724" spans="1:15" ht="16.5" x14ac:dyDescent="0.2">
      <c r="A724" s="77"/>
      <c r="B724" s="96"/>
      <c r="C724" s="96"/>
      <c r="D724" s="96"/>
      <c r="E724" s="96"/>
      <c r="F724" s="117"/>
      <c r="G724" s="117"/>
      <c r="H724" s="117"/>
      <c r="I724" s="81"/>
      <c r="J724" s="81"/>
      <c r="K724" s="81"/>
      <c r="L724" s="81"/>
      <c r="N724" s="81"/>
      <c r="O724" s="118"/>
    </row>
    <row r="725" spans="1:15" ht="16.5" x14ac:dyDescent="0.2">
      <c r="A725" s="77"/>
      <c r="B725" s="96"/>
      <c r="C725" s="96"/>
      <c r="D725" s="96"/>
      <c r="E725" s="96"/>
      <c r="F725" s="117"/>
      <c r="G725" s="117"/>
      <c r="H725" s="117"/>
      <c r="I725" s="81"/>
      <c r="J725" s="81"/>
      <c r="K725" s="81"/>
      <c r="L725" s="81"/>
      <c r="N725" s="81"/>
      <c r="O725" s="118"/>
    </row>
    <row r="726" spans="1:15" ht="16.5" x14ac:dyDescent="0.2">
      <c r="A726" s="77"/>
      <c r="B726" s="96"/>
      <c r="C726" s="96"/>
      <c r="D726" s="96"/>
      <c r="E726" s="96"/>
      <c r="F726" s="117"/>
      <c r="G726" s="117"/>
      <c r="H726" s="117"/>
      <c r="I726" s="81"/>
      <c r="J726" s="81"/>
      <c r="K726" s="81"/>
      <c r="L726" s="81"/>
      <c r="N726" s="81"/>
      <c r="O726" s="118"/>
    </row>
    <row r="727" spans="1:15" ht="16.5" x14ac:dyDescent="0.2">
      <c r="A727" s="77"/>
      <c r="B727" s="96"/>
      <c r="C727" s="96"/>
      <c r="D727" s="96"/>
      <c r="E727" s="96"/>
      <c r="F727" s="117"/>
      <c r="G727" s="117"/>
      <c r="H727" s="117"/>
      <c r="I727" s="81"/>
      <c r="J727" s="81"/>
      <c r="K727" s="81"/>
      <c r="L727" s="81"/>
      <c r="N727" s="81"/>
      <c r="O727" s="118"/>
    </row>
    <row r="728" spans="1:15" ht="16.5" x14ac:dyDescent="0.2">
      <c r="A728" s="77"/>
      <c r="B728" s="96"/>
      <c r="C728" s="96"/>
      <c r="D728" s="96"/>
      <c r="E728" s="96"/>
      <c r="F728" s="117"/>
      <c r="G728" s="117"/>
      <c r="H728" s="117"/>
      <c r="I728" s="81"/>
      <c r="J728" s="81"/>
      <c r="K728" s="81"/>
      <c r="L728" s="81"/>
      <c r="N728" s="81"/>
      <c r="O728" s="118"/>
    </row>
    <row r="729" spans="1:15" ht="16.5" x14ac:dyDescent="0.2">
      <c r="A729" s="77"/>
      <c r="B729" s="96"/>
      <c r="C729" s="96"/>
      <c r="D729" s="96"/>
      <c r="E729" s="96"/>
      <c r="F729" s="117"/>
      <c r="G729" s="117"/>
      <c r="H729" s="117"/>
      <c r="I729" s="81"/>
      <c r="J729" s="81"/>
      <c r="K729" s="81"/>
      <c r="L729" s="81"/>
      <c r="N729" s="81"/>
      <c r="O729" s="118"/>
    </row>
    <row r="730" spans="1:15" ht="16.5" x14ac:dyDescent="0.2">
      <c r="A730" s="77"/>
      <c r="B730" s="96"/>
      <c r="C730" s="96"/>
      <c r="D730" s="96"/>
      <c r="E730" s="96"/>
      <c r="F730" s="117"/>
      <c r="G730" s="117"/>
      <c r="H730" s="117"/>
      <c r="I730" s="81"/>
      <c r="J730" s="81"/>
      <c r="K730" s="81"/>
      <c r="L730" s="81"/>
      <c r="N730" s="81"/>
      <c r="O730" s="118"/>
    </row>
    <row r="731" spans="1:15" ht="16.5" x14ac:dyDescent="0.2">
      <c r="A731" s="77"/>
      <c r="B731" s="96"/>
      <c r="C731" s="96"/>
      <c r="D731" s="96"/>
      <c r="E731" s="96"/>
      <c r="F731" s="117"/>
      <c r="G731" s="117"/>
      <c r="H731" s="117"/>
      <c r="I731" s="81"/>
      <c r="J731" s="81"/>
      <c r="K731" s="81"/>
      <c r="L731" s="81"/>
      <c r="N731" s="81"/>
      <c r="O731" s="118"/>
    </row>
    <row r="732" spans="1:15" ht="16.5" x14ac:dyDescent="0.2">
      <c r="A732" s="77"/>
      <c r="B732" s="96"/>
      <c r="C732" s="96"/>
      <c r="D732" s="96"/>
      <c r="E732" s="96"/>
      <c r="F732" s="117"/>
      <c r="G732" s="117"/>
      <c r="H732" s="117"/>
      <c r="I732" s="81"/>
      <c r="J732" s="81"/>
      <c r="K732" s="81"/>
      <c r="L732" s="81"/>
      <c r="N732" s="81"/>
      <c r="O732" s="118"/>
    </row>
    <row r="733" spans="1:15" ht="16.5" x14ac:dyDescent="0.2">
      <c r="A733" s="77"/>
      <c r="B733" s="96"/>
      <c r="C733" s="96"/>
      <c r="D733" s="96"/>
      <c r="E733" s="96"/>
      <c r="F733" s="117"/>
      <c r="G733" s="117"/>
      <c r="H733" s="117"/>
      <c r="I733" s="81"/>
      <c r="J733" s="81"/>
      <c r="K733" s="81"/>
      <c r="L733" s="81"/>
      <c r="N733" s="81"/>
      <c r="O733" s="118"/>
    </row>
    <row r="734" spans="1:15" ht="16.5" x14ac:dyDescent="0.2">
      <c r="A734" s="77"/>
      <c r="B734" s="96"/>
      <c r="C734" s="96"/>
      <c r="D734" s="96"/>
      <c r="E734" s="96"/>
      <c r="F734" s="117"/>
      <c r="G734" s="117"/>
      <c r="H734" s="117"/>
      <c r="I734" s="81"/>
      <c r="J734" s="81"/>
      <c r="K734" s="81"/>
      <c r="L734" s="81"/>
      <c r="N734" s="81"/>
      <c r="O734" s="118"/>
    </row>
    <row r="735" spans="1:15" ht="16.5" x14ac:dyDescent="0.2">
      <c r="A735" s="77"/>
      <c r="B735" s="96"/>
      <c r="C735" s="96"/>
      <c r="D735" s="96"/>
      <c r="E735" s="96"/>
      <c r="F735" s="117"/>
      <c r="G735" s="117"/>
      <c r="H735" s="117"/>
      <c r="I735" s="81"/>
      <c r="J735" s="81"/>
      <c r="K735" s="81"/>
      <c r="L735" s="81"/>
      <c r="N735" s="81"/>
      <c r="O735" s="118"/>
    </row>
    <row r="736" spans="1:15" ht="16.5" x14ac:dyDescent="0.2">
      <c r="A736" s="77"/>
      <c r="B736" s="96"/>
      <c r="C736" s="96"/>
      <c r="D736" s="96"/>
      <c r="E736" s="96"/>
      <c r="F736" s="117"/>
      <c r="G736" s="117"/>
      <c r="H736" s="117"/>
      <c r="I736" s="81"/>
      <c r="J736" s="81"/>
      <c r="K736" s="81"/>
      <c r="L736" s="81"/>
      <c r="N736" s="81"/>
      <c r="O736" s="118"/>
    </row>
    <row r="737" spans="1:15" ht="16.5" x14ac:dyDescent="0.2">
      <c r="A737" s="77"/>
      <c r="B737" s="96"/>
      <c r="C737" s="96"/>
      <c r="D737" s="96"/>
      <c r="E737" s="96"/>
      <c r="F737" s="117"/>
      <c r="G737" s="117"/>
      <c r="H737" s="117"/>
      <c r="I737" s="81"/>
      <c r="J737" s="81"/>
      <c r="K737" s="81"/>
      <c r="L737" s="81"/>
      <c r="N737" s="81"/>
      <c r="O737" s="118"/>
    </row>
    <row r="738" spans="1:15" ht="16.5" x14ac:dyDescent="0.2">
      <c r="A738" s="77"/>
      <c r="B738" s="96"/>
      <c r="C738" s="96"/>
      <c r="D738" s="96"/>
      <c r="E738" s="96"/>
      <c r="F738" s="117"/>
      <c r="G738" s="117"/>
      <c r="H738" s="117"/>
      <c r="I738" s="81"/>
      <c r="J738" s="81"/>
      <c r="K738" s="81"/>
      <c r="L738" s="81"/>
      <c r="N738" s="81"/>
      <c r="O738" s="118"/>
    </row>
    <row r="739" spans="1:15" ht="16.5" x14ac:dyDescent="0.2">
      <c r="A739" s="77"/>
      <c r="B739" s="96"/>
      <c r="C739" s="96"/>
      <c r="D739" s="96"/>
      <c r="E739" s="96"/>
      <c r="F739" s="117"/>
      <c r="G739" s="117"/>
      <c r="H739" s="117"/>
      <c r="I739" s="81"/>
      <c r="J739" s="81"/>
      <c r="K739" s="81"/>
      <c r="L739" s="81"/>
      <c r="N739" s="81"/>
      <c r="O739" s="118"/>
    </row>
    <row r="740" spans="1:15" ht="16.5" x14ac:dyDescent="0.2">
      <c r="A740" s="77"/>
      <c r="B740" s="96"/>
      <c r="C740" s="96"/>
      <c r="D740" s="96"/>
      <c r="E740" s="96"/>
      <c r="F740" s="117"/>
      <c r="G740" s="117"/>
      <c r="H740" s="117"/>
      <c r="I740" s="81"/>
      <c r="J740" s="81"/>
      <c r="K740" s="81"/>
      <c r="L740" s="81"/>
      <c r="N740" s="81"/>
      <c r="O740" s="118"/>
    </row>
    <row r="741" spans="1:15" ht="16.5" x14ac:dyDescent="0.2">
      <c r="A741" s="77"/>
      <c r="B741" s="96"/>
      <c r="C741" s="96"/>
      <c r="D741" s="96"/>
      <c r="E741" s="96"/>
      <c r="F741" s="117"/>
      <c r="G741" s="117"/>
      <c r="H741" s="117"/>
      <c r="I741" s="81"/>
      <c r="J741" s="81"/>
      <c r="K741" s="81"/>
      <c r="L741" s="81"/>
      <c r="N741" s="81"/>
      <c r="O741" s="118"/>
    </row>
    <row r="742" spans="1:15" ht="16.5" x14ac:dyDescent="0.2">
      <c r="A742" s="77"/>
      <c r="B742" s="96"/>
      <c r="C742" s="96"/>
      <c r="D742" s="96"/>
      <c r="E742" s="96"/>
      <c r="F742" s="117"/>
      <c r="G742" s="117"/>
      <c r="H742" s="117"/>
      <c r="I742" s="81"/>
      <c r="J742" s="81"/>
      <c r="K742" s="81"/>
      <c r="L742" s="81"/>
      <c r="N742" s="81"/>
      <c r="O742" s="118"/>
    </row>
    <row r="743" spans="1:15" ht="16.5" x14ac:dyDescent="0.2">
      <c r="A743" s="77"/>
      <c r="B743" s="96"/>
      <c r="C743" s="96"/>
      <c r="D743" s="96"/>
      <c r="E743" s="96"/>
      <c r="F743" s="117"/>
      <c r="G743" s="117"/>
      <c r="H743" s="117"/>
      <c r="I743" s="81"/>
      <c r="J743" s="81"/>
      <c r="K743" s="81"/>
      <c r="L743" s="81"/>
      <c r="N743" s="81"/>
      <c r="O743" s="118"/>
    </row>
    <row r="744" spans="1:15" ht="16.5" x14ac:dyDescent="0.2">
      <c r="A744" s="77"/>
      <c r="B744" s="96"/>
      <c r="C744" s="96"/>
      <c r="D744" s="96"/>
      <c r="E744" s="96"/>
      <c r="F744" s="117"/>
      <c r="G744" s="117"/>
      <c r="H744" s="117"/>
      <c r="I744" s="81"/>
      <c r="J744" s="81"/>
      <c r="K744" s="81"/>
      <c r="L744" s="81"/>
      <c r="N744" s="81"/>
      <c r="O744" s="118"/>
    </row>
    <row r="745" spans="1:15" ht="16.5" x14ac:dyDescent="0.2">
      <c r="A745" s="77"/>
      <c r="B745" s="96"/>
      <c r="C745" s="96"/>
      <c r="D745" s="96"/>
      <c r="E745" s="96"/>
      <c r="F745" s="117"/>
      <c r="G745" s="117"/>
      <c r="H745" s="117"/>
      <c r="I745" s="81"/>
      <c r="J745" s="81"/>
      <c r="K745" s="81"/>
      <c r="L745" s="81"/>
      <c r="N745" s="81"/>
      <c r="O745" s="118"/>
    </row>
    <row r="746" spans="1:15" ht="16.5" x14ac:dyDescent="0.2">
      <c r="A746" s="77"/>
      <c r="B746" s="96"/>
      <c r="C746" s="96"/>
      <c r="D746" s="96"/>
      <c r="E746" s="96"/>
      <c r="F746" s="117"/>
      <c r="G746" s="117"/>
      <c r="H746" s="117"/>
      <c r="I746" s="81"/>
      <c r="J746" s="81"/>
      <c r="K746" s="81"/>
      <c r="L746" s="81"/>
      <c r="N746" s="81"/>
      <c r="O746" s="118"/>
    </row>
    <row r="747" spans="1:15" ht="16.5" x14ac:dyDescent="0.2">
      <c r="A747" s="77"/>
      <c r="B747" s="96"/>
      <c r="C747" s="96"/>
      <c r="D747" s="96"/>
      <c r="E747" s="96"/>
      <c r="F747" s="117"/>
      <c r="G747" s="117"/>
      <c r="H747" s="117"/>
      <c r="I747" s="81"/>
      <c r="J747" s="81"/>
      <c r="K747" s="81"/>
      <c r="L747" s="81"/>
      <c r="N747" s="81"/>
      <c r="O747" s="118"/>
    </row>
    <row r="748" spans="1:15" ht="16.5" x14ac:dyDescent="0.2">
      <c r="A748" s="77"/>
      <c r="B748" s="96"/>
      <c r="C748" s="96"/>
      <c r="D748" s="96"/>
      <c r="E748" s="96"/>
      <c r="F748" s="117"/>
      <c r="G748" s="117"/>
      <c r="H748" s="117"/>
      <c r="I748" s="81"/>
      <c r="J748" s="81"/>
      <c r="K748" s="81"/>
      <c r="L748" s="81"/>
      <c r="N748" s="81"/>
      <c r="O748" s="118"/>
    </row>
    <row r="749" spans="1:15" ht="16.5" x14ac:dyDescent="0.2">
      <c r="A749" s="77"/>
      <c r="B749" s="170"/>
      <c r="C749" s="170"/>
      <c r="D749" s="170"/>
      <c r="E749" s="170"/>
      <c r="F749" s="117"/>
      <c r="G749" s="117"/>
      <c r="H749" s="117"/>
      <c r="I749" s="81"/>
      <c r="J749" s="81"/>
      <c r="K749" s="81"/>
      <c r="L749" s="81"/>
      <c r="N749" s="81"/>
      <c r="O749" s="118"/>
    </row>
    <row r="750" spans="1:15" ht="16.5" x14ac:dyDescent="0.2">
      <c r="A750" s="77"/>
      <c r="B750" s="96"/>
      <c r="C750" s="96"/>
      <c r="D750" s="96"/>
      <c r="E750" s="96"/>
      <c r="F750" s="117"/>
      <c r="G750" s="117"/>
      <c r="H750" s="117"/>
      <c r="I750" s="81"/>
      <c r="J750" s="81"/>
      <c r="K750" s="81"/>
      <c r="L750" s="81"/>
      <c r="N750" s="81"/>
      <c r="O750" s="118"/>
    </row>
    <row r="751" spans="1:15" ht="16.5" x14ac:dyDescent="0.2">
      <c r="A751" s="77"/>
      <c r="B751" s="96"/>
      <c r="C751" s="96"/>
      <c r="D751" s="96"/>
      <c r="E751" s="96"/>
      <c r="F751" s="117"/>
      <c r="G751" s="117"/>
      <c r="H751" s="117"/>
      <c r="I751" s="81"/>
      <c r="J751" s="81"/>
      <c r="K751" s="81"/>
      <c r="L751" s="81"/>
      <c r="N751" s="81"/>
      <c r="O751" s="118"/>
    </row>
    <row r="752" spans="1:15" ht="16.5" x14ac:dyDescent="0.2">
      <c r="A752" s="77"/>
      <c r="B752" s="96"/>
      <c r="C752" s="96"/>
      <c r="D752" s="96"/>
      <c r="E752" s="96"/>
      <c r="F752" s="117"/>
      <c r="G752" s="117"/>
      <c r="H752" s="117"/>
      <c r="I752" s="81"/>
      <c r="J752" s="81"/>
      <c r="K752" s="81"/>
      <c r="L752" s="81"/>
      <c r="N752" s="81"/>
      <c r="O752" s="118"/>
    </row>
    <row r="753" spans="1:15" ht="16.5" x14ac:dyDescent="0.2">
      <c r="A753" s="77"/>
      <c r="B753" s="96"/>
      <c r="C753" s="96"/>
      <c r="D753" s="96"/>
      <c r="E753" s="96"/>
      <c r="F753" s="117"/>
      <c r="G753" s="117"/>
      <c r="H753" s="117"/>
      <c r="I753" s="81"/>
      <c r="J753" s="81"/>
      <c r="K753" s="81"/>
      <c r="L753" s="81"/>
      <c r="N753" s="81"/>
      <c r="O753" s="118"/>
    </row>
    <row r="754" spans="1:15" ht="16.5" x14ac:dyDescent="0.2">
      <c r="A754" s="77"/>
      <c r="B754" s="96"/>
      <c r="C754" s="96"/>
      <c r="D754" s="96"/>
      <c r="E754" s="96"/>
      <c r="F754" s="117"/>
      <c r="G754" s="117"/>
      <c r="H754" s="117"/>
      <c r="I754" s="81"/>
      <c r="J754" s="81"/>
      <c r="K754" s="81"/>
      <c r="L754" s="81"/>
      <c r="N754" s="81"/>
      <c r="O754" s="118"/>
    </row>
    <row r="755" spans="1:15" ht="16.5" x14ac:dyDescent="0.2">
      <c r="A755" s="77"/>
      <c r="B755" s="96"/>
      <c r="C755" s="96"/>
      <c r="D755" s="96"/>
      <c r="E755" s="96"/>
      <c r="F755" s="117"/>
      <c r="G755" s="117"/>
      <c r="H755" s="117"/>
      <c r="I755" s="81"/>
      <c r="J755" s="81"/>
      <c r="K755" s="81"/>
      <c r="L755" s="81"/>
      <c r="N755" s="81"/>
      <c r="O755" s="118"/>
    </row>
    <row r="756" spans="1:15" ht="16.5" x14ac:dyDescent="0.2">
      <c r="A756" s="77"/>
      <c r="B756" s="96"/>
      <c r="C756" s="96"/>
      <c r="D756" s="96"/>
      <c r="E756" s="96"/>
      <c r="F756" s="117"/>
      <c r="G756" s="117"/>
      <c r="H756" s="117"/>
      <c r="I756" s="81"/>
      <c r="J756" s="81"/>
      <c r="K756" s="81"/>
      <c r="L756" s="81"/>
      <c r="N756" s="81"/>
      <c r="O756" s="118"/>
    </row>
    <row r="757" spans="1:15" ht="16.5" x14ac:dyDescent="0.2">
      <c r="A757" s="77"/>
      <c r="B757" s="96"/>
      <c r="C757" s="96"/>
      <c r="D757" s="96"/>
      <c r="E757" s="96"/>
      <c r="F757" s="117"/>
      <c r="G757" s="117"/>
      <c r="H757" s="117"/>
      <c r="I757" s="81"/>
      <c r="J757" s="81"/>
      <c r="K757" s="81"/>
      <c r="L757" s="81"/>
      <c r="N757" s="81"/>
      <c r="O757" s="118"/>
    </row>
    <row r="758" spans="1:15" ht="16.5" x14ac:dyDescent="0.2">
      <c r="A758" s="77"/>
      <c r="B758" s="168"/>
      <c r="C758" s="168"/>
      <c r="D758" s="168"/>
      <c r="E758" s="168"/>
      <c r="F758" s="117"/>
      <c r="G758" s="117"/>
      <c r="H758" s="117"/>
      <c r="I758" s="81"/>
      <c r="J758" s="81"/>
      <c r="K758" s="81"/>
      <c r="L758" s="81"/>
      <c r="N758" s="81"/>
      <c r="O758" s="118"/>
    </row>
    <row r="759" spans="1:15" ht="16.5" x14ac:dyDescent="0.2">
      <c r="A759" s="77"/>
      <c r="B759" s="96"/>
      <c r="C759" s="96"/>
      <c r="D759" s="96"/>
      <c r="E759" s="96"/>
      <c r="F759" s="117"/>
      <c r="G759" s="117"/>
      <c r="H759" s="117"/>
      <c r="I759" s="81"/>
      <c r="J759" s="81"/>
      <c r="K759" s="81"/>
      <c r="L759" s="81"/>
      <c r="N759" s="81"/>
      <c r="O759" s="118"/>
    </row>
    <row r="760" spans="1:15" ht="16.5" x14ac:dyDescent="0.2">
      <c r="A760" s="77"/>
      <c r="B760" s="96"/>
      <c r="C760" s="96"/>
      <c r="D760" s="96"/>
      <c r="E760" s="96"/>
      <c r="F760" s="117"/>
      <c r="G760" s="117"/>
      <c r="H760" s="117"/>
      <c r="I760" s="81"/>
      <c r="J760" s="81"/>
      <c r="K760" s="81"/>
      <c r="L760" s="81"/>
      <c r="N760" s="81"/>
      <c r="O760" s="118"/>
    </row>
    <row r="761" spans="1:15" ht="16.5" x14ac:dyDescent="0.2">
      <c r="A761" s="77"/>
      <c r="B761" s="96"/>
      <c r="C761" s="96"/>
      <c r="D761" s="96"/>
      <c r="E761" s="96"/>
      <c r="F761" s="117"/>
      <c r="G761" s="117"/>
      <c r="H761" s="117"/>
      <c r="I761" s="81"/>
      <c r="J761" s="81"/>
      <c r="K761" s="81"/>
      <c r="L761" s="81"/>
      <c r="N761" s="81"/>
      <c r="O761" s="118"/>
    </row>
    <row r="762" spans="1:15" ht="16.5" x14ac:dyDescent="0.2">
      <c r="A762" s="77"/>
      <c r="B762" s="96"/>
      <c r="C762" s="96"/>
      <c r="D762" s="96"/>
      <c r="E762" s="96"/>
      <c r="F762" s="117"/>
      <c r="G762" s="117"/>
      <c r="H762" s="117"/>
      <c r="I762" s="81"/>
      <c r="J762" s="81"/>
      <c r="K762" s="81"/>
      <c r="L762" s="81"/>
      <c r="N762" s="81"/>
      <c r="O762" s="118"/>
    </row>
    <row r="763" spans="1:15" ht="16.5" x14ac:dyDescent="0.2">
      <c r="A763" s="77"/>
      <c r="B763" s="96"/>
      <c r="C763" s="96"/>
      <c r="D763" s="96"/>
      <c r="E763" s="96"/>
      <c r="F763" s="117"/>
      <c r="G763" s="117"/>
      <c r="H763" s="117"/>
      <c r="I763" s="81"/>
      <c r="J763" s="81"/>
      <c r="K763" s="81"/>
      <c r="L763" s="81"/>
      <c r="N763" s="81"/>
      <c r="O763" s="118"/>
    </row>
    <row r="764" spans="1:15" ht="16.5" x14ac:dyDescent="0.2">
      <c r="A764" s="77"/>
      <c r="B764" s="96"/>
      <c r="C764" s="96"/>
      <c r="D764" s="96"/>
      <c r="E764" s="96"/>
      <c r="F764" s="117"/>
      <c r="G764" s="117"/>
      <c r="H764" s="117"/>
      <c r="I764" s="81"/>
      <c r="J764" s="81"/>
      <c r="K764" s="81"/>
      <c r="L764" s="81"/>
      <c r="N764" s="81"/>
      <c r="O764" s="118"/>
    </row>
    <row r="765" spans="1:15" ht="16.5" x14ac:dyDescent="0.2">
      <c r="A765" s="77"/>
      <c r="B765" s="96"/>
      <c r="C765" s="96"/>
      <c r="D765" s="96"/>
      <c r="E765" s="96"/>
      <c r="F765" s="117"/>
      <c r="G765" s="117"/>
      <c r="H765" s="117"/>
      <c r="I765" s="81"/>
      <c r="J765" s="81"/>
      <c r="K765" s="81"/>
      <c r="L765" s="81"/>
      <c r="N765" s="81"/>
      <c r="O765" s="118"/>
    </row>
    <row r="766" spans="1:15" ht="16.5" x14ac:dyDescent="0.2">
      <c r="A766" s="77"/>
      <c r="B766" s="96"/>
      <c r="C766" s="96"/>
      <c r="D766" s="96"/>
      <c r="E766" s="96"/>
      <c r="F766" s="117"/>
      <c r="G766" s="117"/>
      <c r="H766" s="117"/>
      <c r="I766" s="81"/>
      <c r="J766" s="81"/>
      <c r="K766" s="81"/>
      <c r="L766" s="81"/>
      <c r="N766" s="81"/>
      <c r="O766" s="118"/>
    </row>
    <row r="767" spans="1:15" ht="16.5" x14ac:dyDescent="0.2">
      <c r="A767" s="77"/>
      <c r="B767" s="168"/>
      <c r="C767" s="168"/>
      <c r="D767" s="168"/>
      <c r="E767" s="168"/>
      <c r="F767" s="117"/>
      <c r="G767" s="117"/>
      <c r="H767" s="117"/>
      <c r="I767" s="81"/>
      <c r="J767" s="81"/>
      <c r="K767" s="81"/>
      <c r="L767" s="81"/>
      <c r="N767" s="81"/>
      <c r="O767" s="118"/>
    </row>
    <row r="768" spans="1:15" ht="16.5" x14ac:dyDescent="0.2">
      <c r="A768" s="77"/>
      <c r="B768" s="96"/>
      <c r="C768" s="96"/>
      <c r="D768" s="96"/>
      <c r="E768" s="96"/>
      <c r="F768" s="117"/>
      <c r="G768" s="117"/>
      <c r="H768" s="117"/>
      <c r="I768" s="81"/>
      <c r="J768" s="81"/>
      <c r="K768" s="81"/>
      <c r="L768" s="81"/>
      <c r="N768" s="81"/>
      <c r="O768" s="118"/>
    </row>
    <row r="769" spans="1:15" ht="16.5" x14ac:dyDescent="0.2">
      <c r="A769" s="77"/>
      <c r="B769" s="96"/>
      <c r="C769" s="96"/>
      <c r="D769" s="96"/>
      <c r="E769" s="96"/>
      <c r="F769" s="117"/>
      <c r="G769" s="117"/>
      <c r="H769" s="117"/>
      <c r="I769" s="81"/>
      <c r="J769" s="81"/>
      <c r="K769" s="81"/>
      <c r="L769" s="81"/>
      <c r="N769" s="81"/>
      <c r="O769" s="118"/>
    </row>
    <row r="770" spans="1:15" ht="16.5" x14ac:dyDescent="0.2">
      <c r="A770" s="77"/>
      <c r="B770" s="96"/>
      <c r="C770" s="96"/>
      <c r="D770" s="96"/>
      <c r="E770" s="96"/>
      <c r="F770" s="117"/>
      <c r="G770" s="117"/>
      <c r="H770" s="117"/>
      <c r="I770" s="81"/>
      <c r="J770" s="81"/>
      <c r="K770" s="81"/>
      <c r="L770" s="81"/>
      <c r="N770" s="81"/>
      <c r="O770" s="118"/>
    </row>
    <row r="771" spans="1:15" ht="16.5" x14ac:dyDescent="0.2">
      <c r="A771" s="77"/>
      <c r="B771" s="96"/>
      <c r="C771" s="96"/>
      <c r="D771" s="96"/>
      <c r="E771" s="96"/>
      <c r="F771" s="117"/>
      <c r="G771" s="117"/>
      <c r="H771" s="117"/>
      <c r="I771" s="81"/>
      <c r="J771" s="81"/>
      <c r="K771" s="81"/>
      <c r="L771" s="81"/>
      <c r="N771" s="81"/>
      <c r="O771" s="118"/>
    </row>
    <row r="772" spans="1:15" ht="16.5" x14ac:dyDescent="0.2">
      <c r="A772" s="77"/>
      <c r="B772" s="96"/>
      <c r="C772" s="96"/>
      <c r="D772" s="96"/>
      <c r="E772" s="96"/>
      <c r="F772" s="117"/>
      <c r="G772" s="117"/>
      <c r="H772" s="117"/>
      <c r="I772" s="81"/>
      <c r="J772" s="81"/>
      <c r="K772" s="81"/>
      <c r="L772" s="81"/>
      <c r="N772" s="81"/>
      <c r="O772" s="118"/>
    </row>
    <row r="773" spans="1:15" ht="16.5" x14ac:dyDescent="0.2">
      <c r="A773" s="77"/>
      <c r="B773" s="96"/>
      <c r="C773" s="96"/>
      <c r="D773" s="96"/>
      <c r="E773" s="96"/>
      <c r="F773" s="117"/>
      <c r="G773" s="117"/>
      <c r="H773" s="117"/>
      <c r="I773" s="81"/>
      <c r="J773" s="81"/>
      <c r="K773" s="81"/>
      <c r="L773" s="81"/>
      <c r="N773" s="81"/>
      <c r="O773" s="118"/>
    </row>
    <row r="774" spans="1:15" ht="16.5" x14ac:dyDescent="0.2">
      <c r="A774" s="77"/>
      <c r="B774" s="96"/>
      <c r="C774" s="96"/>
      <c r="D774" s="96"/>
      <c r="E774" s="96"/>
      <c r="F774" s="117"/>
      <c r="G774" s="117"/>
      <c r="H774" s="117"/>
      <c r="I774" s="81"/>
      <c r="J774" s="81"/>
      <c r="K774" s="81"/>
      <c r="L774" s="81"/>
      <c r="N774" s="81"/>
      <c r="O774" s="118"/>
    </row>
    <row r="775" spans="1:15" ht="16.5" x14ac:dyDescent="0.2">
      <c r="A775" s="77"/>
      <c r="B775" s="96"/>
      <c r="C775" s="96"/>
      <c r="D775" s="96"/>
      <c r="E775" s="96"/>
      <c r="F775" s="117"/>
      <c r="G775" s="117"/>
      <c r="H775" s="117"/>
      <c r="I775" s="81"/>
      <c r="J775" s="81"/>
      <c r="K775" s="81"/>
      <c r="L775" s="81"/>
      <c r="N775" s="81"/>
      <c r="O775" s="118"/>
    </row>
    <row r="776" spans="1:15" ht="16.5" x14ac:dyDescent="0.2">
      <c r="A776" s="77"/>
      <c r="B776" s="96"/>
      <c r="C776" s="96"/>
      <c r="D776" s="96"/>
      <c r="E776" s="96"/>
      <c r="F776" s="117"/>
      <c r="G776" s="117"/>
      <c r="H776" s="117"/>
      <c r="I776" s="81"/>
      <c r="J776" s="81"/>
      <c r="K776" s="81"/>
      <c r="L776" s="81"/>
      <c r="N776" s="81"/>
      <c r="O776" s="118"/>
    </row>
    <row r="777" spans="1:15" ht="16.5" x14ac:dyDescent="0.2">
      <c r="A777" s="77"/>
      <c r="B777" s="96"/>
      <c r="C777" s="96"/>
      <c r="D777" s="96"/>
      <c r="E777" s="96"/>
      <c r="F777" s="117"/>
      <c r="G777" s="117"/>
      <c r="H777" s="117"/>
      <c r="I777" s="81"/>
      <c r="J777" s="81"/>
      <c r="K777" s="81"/>
      <c r="L777" s="81"/>
      <c r="N777" s="81"/>
      <c r="O777" s="118"/>
    </row>
    <row r="778" spans="1:15" ht="16.5" x14ac:dyDescent="0.2">
      <c r="A778" s="77"/>
      <c r="B778" s="96"/>
      <c r="C778" s="96"/>
      <c r="D778" s="96"/>
      <c r="E778" s="96"/>
      <c r="F778" s="117"/>
      <c r="G778" s="117"/>
      <c r="H778" s="117"/>
      <c r="I778" s="81"/>
      <c r="J778" s="81"/>
      <c r="K778" s="81"/>
      <c r="L778" s="81"/>
      <c r="N778" s="81"/>
      <c r="O778" s="118"/>
    </row>
    <row r="779" spans="1:15" ht="16.5" x14ac:dyDescent="0.2">
      <c r="A779" s="77"/>
      <c r="B779" s="96"/>
      <c r="C779" s="96"/>
      <c r="D779" s="96"/>
      <c r="E779" s="96"/>
      <c r="F779" s="117"/>
      <c r="G779" s="117"/>
      <c r="H779" s="117"/>
      <c r="I779" s="81"/>
      <c r="J779" s="81"/>
      <c r="K779" s="81"/>
      <c r="L779" s="81"/>
      <c r="N779" s="81"/>
      <c r="O779" s="118"/>
    </row>
    <row r="780" spans="1:15" ht="16.5" x14ac:dyDescent="0.2">
      <c r="A780" s="77"/>
      <c r="B780" s="96"/>
      <c r="C780" s="96"/>
      <c r="D780" s="96"/>
      <c r="E780" s="96"/>
      <c r="F780" s="117"/>
      <c r="G780" s="117"/>
      <c r="H780" s="117"/>
      <c r="I780" s="81"/>
      <c r="J780" s="81"/>
      <c r="K780" s="81"/>
      <c r="L780" s="81"/>
      <c r="N780" s="81"/>
      <c r="O780" s="118"/>
    </row>
    <row r="781" spans="1:15" ht="16.5" x14ac:dyDescent="0.2">
      <c r="A781" s="77"/>
      <c r="B781" s="96"/>
      <c r="C781" s="96"/>
      <c r="D781" s="96"/>
      <c r="E781" s="96"/>
      <c r="F781" s="117"/>
      <c r="G781" s="117"/>
      <c r="H781" s="117"/>
      <c r="I781" s="81"/>
      <c r="J781" s="81"/>
      <c r="K781" s="81"/>
      <c r="L781" s="81"/>
      <c r="N781" s="81"/>
      <c r="O781" s="118"/>
    </row>
    <row r="782" spans="1:15" ht="16.5" x14ac:dyDescent="0.2">
      <c r="A782" s="77"/>
      <c r="B782" s="96"/>
      <c r="C782" s="96"/>
      <c r="D782" s="96"/>
      <c r="E782" s="96"/>
      <c r="F782" s="117"/>
      <c r="G782" s="117"/>
      <c r="H782" s="117"/>
      <c r="I782" s="81"/>
      <c r="J782" s="81"/>
      <c r="K782" s="81"/>
      <c r="L782" s="81"/>
      <c r="N782" s="81"/>
      <c r="O782" s="118"/>
    </row>
    <row r="783" spans="1:15" ht="16.5" x14ac:dyDescent="0.2">
      <c r="A783" s="77"/>
      <c r="B783" s="96"/>
      <c r="C783" s="96"/>
      <c r="D783" s="96"/>
      <c r="E783" s="96"/>
      <c r="F783" s="117"/>
      <c r="G783" s="117"/>
      <c r="H783" s="117"/>
      <c r="I783" s="81"/>
      <c r="J783" s="81"/>
      <c r="K783" s="81"/>
      <c r="L783" s="81"/>
      <c r="N783" s="81"/>
      <c r="O783" s="118"/>
    </row>
    <row r="784" spans="1:15" ht="16.5" x14ac:dyDescent="0.2">
      <c r="A784" s="77"/>
      <c r="B784" s="96"/>
      <c r="C784" s="96"/>
      <c r="D784" s="96"/>
      <c r="E784" s="96"/>
      <c r="F784" s="117"/>
      <c r="G784" s="117"/>
      <c r="H784" s="117"/>
      <c r="I784" s="81"/>
      <c r="J784" s="81"/>
      <c r="K784" s="81"/>
      <c r="L784" s="81"/>
      <c r="N784" s="81"/>
      <c r="O784" s="118"/>
    </row>
    <row r="785" spans="1:15" ht="16.5" x14ac:dyDescent="0.2">
      <c r="A785" s="77"/>
      <c r="B785" s="96"/>
      <c r="C785" s="96"/>
      <c r="D785" s="96"/>
      <c r="E785" s="96"/>
      <c r="F785" s="117"/>
      <c r="G785" s="117"/>
      <c r="H785" s="117"/>
      <c r="I785" s="81"/>
      <c r="J785" s="81"/>
      <c r="K785" s="81"/>
      <c r="L785" s="81"/>
      <c r="N785" s="81"/>
      <c r="O785" s="118"/>
    </row>
    <row r="786" spans="1:15" ht="16.5" x14ac:dyDescent="0.2">
      <c r="A786" s="77"/>
      <c r="B786" s="96"/>
      <c r="C786" s="96"/>
      <c r="D786" s="96"/>
      <c r="E786" s="96"/>
      <c r="F786" s="117"/>
      <c r="G786" s="117"/>
      <c r="H786" s="117"/>
      <c r="I786" s="81"/>
      <c r="J786" s="81"/>
      <c r="K786" s="81"/>
      <c r="L786" s="81"/>
      <c r="N786" s="81"/>
      <c r="O786" s="118"/>
    </row>
    <row r="787" spans="1:15" ht="16.5" x14ac:dyDescent="0.2">
      <c r="A787" s="77"/>
      <c r="B787" s="96"/>
      <c r="C787" s="96"/>
      <c r="D787" s="96"/>
      <c r="E787" s="96"/>
      <c r="F787" s="117"/>
      <c r="G787" s="117"/>
      <c r="H787" s="117"/>
      <c r="I787" s="81"/>
      <c r="J787" s="81"/>
      <c r="K787" s="81"/>
      <c r="L787" s="81"/>
      <c r="N787" s="81"/>
      <c r="O787" s="118"/>
    </row>
    <row r="788" spans="1:15" ht="16.5" x14ac:dyDescent="0.2">
      <c r="A788" s="77"/>
      <c r="B788" s="96"/>
      <c r="C788" s="96"/>
      <c r="D788" s="96"/>
      <c r="E788" s="96"/>
      <c r="F788" s="117"/>
      <c r="G788" s="117"/>
      <c r="H788" s="117"/>
      <c r="I788" s="81"/>
      <c r="J788" s="81"/>
      <c r="K788" s="81"/>
      <c r="L788" s="81"/>
      <c r="N788" s="81"/>
      <c r="O788" s="118"/>
    </row>
    <row r="789" spans="1:15" ht="16.5" x14ac:dyDescent="0.2">
      <c r="A789" s="77"/>
      <c r="B789" s="96"/>
      <c r="C789" s="96"/>
      <c r="D789" s="96"/>
      <c r="E789" s="96"/>
      <c r="F789" s="117"/>
      <c r="G789" s="117"/>
      <c r="H789" s="117"/>
      <c r="I789" s="81"/>
      <c r="J789" s="81"/>
      <c r="K789" s="81"/>
      <c r="L789" s="81"/>
      <c r="N789" s="81"/>
      <c r="O789" s="118"/>
    </row>
    <row r="790" spans="1:15" ht="16.5" x14ac:dyDescent="0.2">
      <c r="A790" s="77"/>
      <c r="B790" s="96"/>
      <c r="C790" s="96"/>
      <c r="D790" s="96"/>
      <c r="E790" s="96"/>
      <c r="F790" s="117"/>
      <c r="G790" s="117"/>
      <c r="H790" s="117"/>
      <c r="I790" s="81"/>
      <c r="J790" s="81"/>
      <c r="K790" s="81"/>
      <c r="L790" s="81"/>
      <c r="N790" s="81"/>
      <c r="O790" s="118"/>
    </row>
    <row r="791" spans="1:15" ht="16.5" x14ac:dyDescent="0.2">
      <c r="A791" s="77"/>
      <c r="B791" s="96"/>
      <c r="C791" s="96"/>
      <c r="D791" s="96"/>
      <c r="E791" s="96"/>
      <c r="F791" s="117"/>
      <c r="G791" s="117"/>
      <c r="H791" s="117"/>
      <c r="I791" s="81"/>
      <c r="J791" s="81"/>
      <c r="K791" s="81"/>
      <c r="L791" s="81"/>
      <c r="N791" s="81"/>
      <c r="O791" s="118"/>
    </row>
    <row r="792" spans="1:15" ht="16.5" x14ac:dyDescent="0.2">
      <c r="A792" s="77"/>
      <c r="B792" s="96"/>
      <c r="C792" s="96"/>
      <c r="D792" s="96"/>
      <c r="E792" s="96"/>
      <c r="F792" s="117"/>
      <c r="G792" s="117"/>
      <c r="H792" s="117"/>
      <c r="I792" s="81"/>
      <c r="J792" s="81"/>
      <c r="K792" s="81"/>
      <c r="L792" s="81"/>
      <c r="N792" s="81"/>
      <c r="O792" s="118"/>
    </row>
    <row r="793" spans="1:15" ht="16.5" x14ac:dyDescent="0.2">
      <c r="A793" s="77"/>
      <c r="B793" s="96"/>
      <c r="C793" s="96"/>
      <c r="D793" s="96"/>
      <c r="E793" s="96"/>
      <c r="F793" s="117"/>
      <c r="G793" s="117"/>
      <c r="H793" s="117"/>
      <c r="I793" s="81"/>
      <c r="J793" s="81"/>
      <c r="K793" s="81"/>
      <c r="L793" s="81"/>
      <c r="N793" s="81"/>
      <c r="O793" s="118"/>
    </row>
    <row r="794" spans="1:15" ht="16.5" x14ac:dyDescent="0.2">
      <c r="A794" s="77"/>
      <c r="B794" s="96"/>
      <c r="C794" s="96"/>
      <c r="D794" s="96"/>
      <c r="E794" s="96"/>
      <c r="F794" s="117"/>
      <c r="G794" s="117"/>
      <c r="H794" s="117"/>
      <c r="I794" s="81"/>
      <c r="J794" s="81"/>
      <c r="K794" s="81"/>
      <c r="L794" s="81"/>
      <c r="N794" s="81"/>
      <c r="O794" s="118"/>
    </row>
    <row r="795" spans="1:15" ht="16.5" x14ac:dyDescent="0.2">
      <c r="A795" s="77"/>
      <c r="B795" s="96"/>
      <c r="C795" s="96"/>
      <c r="D795" s="96"/>
      <c r="E795" s="96"/>
      <c r="F795" s="117"/>
      <c r="G795" s="117"/>
      <c r="H795" s="117"/>
      <c r="I795" s="81"/>
      <c r="J795" s="81"/>
      <c r="K795" s="81"/>
      <c r="L795" s="81"/>
      <c r="N795" s="81"/>
      <c r="O795" s="118"/>
    </row>
    <row r="796" spans="1:15" ht="16.5" x14ac:dyDescent="0.2">
      <c r="A796" s="77"/>
      <c r="B796" s="96"/>
      <c r="C796" s="96"/>
      <c r="D796" s="96"/>
      <c r="E796" s="96"/>
      <c r="F796" s="117"/>
      <c r="G796" s="117"/>
      <c r="H796" s="117"/>
      <c r="I796" s="81"/>
      <c r="J796" s="81"/>
      <c r="K796" s="81"/>
      <c r="L796" s="81"/>
      <c r="N796" s="81"/>
      <c r="O796" s="118"/>
    </row>
    <row r="797" spans="1:15" ht="16.5" x14ac:dyDescent="0.2">
      <c r="A797" s="77"/>
      <c r="B797" s="96"/>
      <c r="C797" s="96"/>
      <c r="D797" s="96"/>
      <c r="E797" s="96"/>
      <c r="F797" s="117"/>
      <c r="G797" s="117"/>
      <c r="H797" s="117"/>
      <c r="I797" s="81"/>
      <c r="J797" s="81"/>
      <c r="K797" s="81"/>
      <c r="L797" s="81"/>
      <c r="N797" s="81"/>
      <c r="O797" s="118"/>
    </row>
    <row r="798" spans="1:15" ht="16.5" x14ac:dyDescent="0.2">
      <c r="A798" s="77"/>
      <c r="B798" s="96"/>
      <c r="C798" s="96"/>
      <c r="D798" s="96"/>
      <c r="E798" s="96"/>
      <c r="F798" s="117"/>
      <c r="G798" s="117"/>
      <c r="H798" s="117"/>
      <c r="I798" s="81"/>
      <c r="J798" s="81"/>
      <c r="K798" s="81"/>
      <c r="L798" s="81"/>
      <c r="N798" s="81"/>
      <c r="O798" s="118"/>
    </row>
    <row r="799" spans="1:15" ht="16.5" x14ac:dyDescent="0.2">
      <c r="A799" s="77"/>
      <c r="B799" s="96"/>
      <c r="C799" s="96"/>
      <c r="D799" s="96"/>
      <c r="E799" s="96"/>
      <c r="F799" s="117"/>
      <c r="G799" s="117"/>
      <c r="H799" s="117"/>
      <c r="I799" s="81"/>
      <c r="J799" s="81"/>
      <c r="K799" s="81"/>
      <c r="L799" s="81"/>
      <c r="N799" s="81"/>
      <c r="O799" s="118"/>
    </row>
    <row r="800" spans="1:15" ht="16.5" x14ac:dyDescent="0.2">
      <c r="A800" s="77"/>
      <c r="B800" s="96"/>
      <c r="C800" s="96"/>
      <c r="D800" s="96"/>
      <c r="E800" s="96"/>
      <c r="F800" s="117"/>
      <c r="G800" s="117"/>
      <c r="H800" s="117"/>
      <c r="I800" s="81"/>
      <c r="J800" s="81"/>
      <c r="K800" s="81"/>
      <c r="L800" s="81"/>
      <c r="N800" s="81"/>
      <c r="O800" s="118"/>
    </row>
    <row r="801" spans="1:15" ht="16.5" x14ac:dyDescent="0.2">
      <c r="A801" s="77"/>
      <c r="B801" s="96"/>
      <c r="C801" s="96"/>
      <c r="D801" s="96"/>
      <c r="E801" s="96"/>
      <c r="F801" s="117"/>
      <c r="G801" s="117"/>
      <c r="H801" s="117"/>
      <c r="I801" s="81"/>
      <c r="J801" s="81"/>
      <c r="K801" s="81"/>
      <c r="L801" s="81"/>
      <c r="N801" s="81"/>
      <c r="O801" s="118"/>
    </row>
    <row r="802" spans="1:15" ht="16.5" x14ac:dyDescent="0.2">
      <c r="A802" s="77"/>
      <c r="B802" s="96"/>
      <c r="C802" s="96"/>
      <c r="D802" s="96"/>
      <c r="E802" s="96"/>
      <c r="F802" s="117"/>
      <c r="G802" s="117"/>
      <c r="H802" s="117"/>
      <c r="I802" s="81"/>
      <c r="J802" s="81"/>
      <c r="K802" s="81"/>
      <c r="L802" s="81"/>
      <c r="N802" s="81"/>
      <c r="O802" s="118"/>
    </row>
    <row r="803" spans="1:15" ht="16.5" x14ac:dyDescent="0.2">
      <c r="A803" s="77"/>
      <c r="B803" s="96"/>
      <c r="C803" s="96"/>
      <c r="D803" s="96"/>
      <c r="E803" s="96"/>
      <c r="F803" s="117"/>
      <c r="G803" s="117"/>
      <c r="H803" s="117"/>
      <c r="I803" s="81"/>
      <c r="J803" s="81"/>
      <c r="K803" s="81"/>
      <c r="L803" s="81"/>
      <c r="N803" s="81"/>
      <c r="O803" s="118"/>
    </row>
    <row r="804" spans="1:15" ht="16.5" x14ac:dyDescent="0.2">
      <c r="A804" s="77"/>
      <c r="B804" s="96"/>
      <c r="C804" s="96"/>
      <c r="D804" s="96"/>
      <c r="E804" s="96"/>
      <c r="F804" s="117"/>
      <c r="G804" s="117"/>
      <c r="H804" s="117"/>
      <c r="I804" s="81"/>
      <c r="J804" s="81"/>
      <c r="K804" s="81"/>
      <c r="L804" s="81"/>
      <c r="N804" s="81"/>
      <c r="O804" s="118"/>
    </row>
    <row r="805" spans="1:15" ht="16.5" x14ac:dyDescent="0.2">
      <c r="A805" s="77"/>
      <c r="B805" s="96"/>
      <c r="C805" s="96"/>
      <c r="D805" s="96"/>
      <c r="E805" s="96"/>
      <c r="F805" s="117"/>
      <c r="G805" s="117"/>
      <c r="H805" s="117"/>
      <c r="I805" s="81"/>
      <c r="J805" s="81"/>
      <c r="K805" s="81"/>
      <c r="L805" s="81"/>
      <c r="N805" s="81"/>
      <c r="O805" s="118"/>
    </row>
    <row r="806" spans="1:15" ht="16.5" x14ac:dyDescent="0.2">
      <c r="A806" s="77"/>
      <c r="B806" s="96"/>
      <c r="C806" s="96"/>
      <c r="D806" s="96"/>
      <c r="E806" s="96"/>
      <c r="F806" s="117"/>
      <c r="G806" s="117"/>
      <c r="H806" s="117"/>
      <c r="I806" s="81"/>
      <c r="J806" s="81"/>
      <c r="K806" s="81"/>
      <c r="L806" s="81"/>
      <c r="N806" s="81"/>
      <c r="O806" s="118"/>
    </row>
    <row r="807" spans="1:15" ht="16.5" x14ac:dyDescent="0.2">
      <c r="A807" s="77"/>
      <c r="B807" s="96"/>
      <c r="C807" s="96"/>
      <c r="D807" s="96"/>
      <c r="E807" s="96"/>
      <c r="F807" s="117"/>
      <c r="G807" s="117"/>
      <c r="H807" s="117"/>
      <c r="I807" s="81"/>
      <c r="J807" s="81"/>
      <c r="K807" s="81"/>
      <c r="L807" s="81"/>
      <c r="N807" s="81"/>
      <c r="O807" s="118"/>
    </row>
    <row r="808" spans="1:15" ht="16.5" x14ac:dyDescent="0.2">
      <c r="A808" s="77"/>
      <c r="B808" s="96"/>
      <c r="C808" s="96"/>
      <c r="D808" s="96"/>
      <c r="E808" s="96"/>
      <c r="F808" s="117"/>
      <c r="G808" s="117"/>
      <c r="H808" s="117"/>
      <c r="I808" s="81"/>
      <c r="J808" s="81"/>
      <c r="K808" s="81"/>
      <c r="L808" s="81"/>
      <c r="N808" s="81"/>
      <c r="O808" s="118"/>
    </row>
    <row r="809" spans="1:15" ht="16.5" x14ac:dyDescent="0.2">
      <c r="A809" s="77"/>
      <c r="B809" s="96"/>
      <c r="C809" s="96"/>
      <c r="D809" s="96"/>
      <c r="E809" s="96"/>
      <c r="F809" s="117"/>
      <c r="G809" s="117"/>
      <c r="H809" s="117"/>
      <c r="I809" s="81"/>
      <c r="J809" s="81"/>
      <c r="K809" s="81"/>
      <c r="L809" s="81"/>
      <c r="N809" s="81"/>
      <c r="O809" s="118"/>
    </row>
    <row r="810" spans="1:15" ht="16.5" x14ac:dyDescent="0.2">
      <c r="A810" s="77"/>
      <c r="B810" s="96"/>
      <c r="C810" s="96"/>
      <c r="D810" s="96"/>
      <c r="E810" s="96"/>
      <c r="F810" s="117"/>
      <c r="G810" s="117"/>
      <c r="H810" s="117"/>
      <c r="I810" s="81"/>
      <c r="J810" s="81"/>
      <c r="K810" s="81"/>
      <c r="L810" s="81"/>
      <c r="N810" s="81"/>
      <c r="O810" s="118"/>
    </row>
    <row r="811" spans="1:15" ht="16.5" x14ac:dyDescent="0.2">
      <c r="A811" s="77"/>
      <c r="B811" s="96"/>
      <c r="C811" s="96"/>
      <c r="D811" s="96"/>
      <c r="E811" s="96"/>
      <c r="F811" s="117"/>
      <c r="G811" s="117"/>
      <c r="H811" s="117"/>
      <c r="I811" s="81"/>
      <c r="J811" s="81"/>
      <c r="K811" s="81"/>
      <c r="L811" s="81"/>
      <c r="N811" s="81"/>
      <c r="O811" s="118"/>
    </row>
    <row r="812" spans="1:15" ht="16.5" x14ac:dyDescent="0.2">
      <c r="A812" s="77"/>
      <c r="B812" s="96"/>
      <c r="C812" s="96"/>
      <c r="D812" s="96"/>
      <c r="E812" s="96"/>
      <c r="F812" s="117"/>
      <c r="G812" s="117"/>
      <c r="H812" s="117"/>
      <c r="I812" s="81"/>
      <c r="J812" s="81"/>
      <c r="K812" s="81"/>
      <c r="L812" s="81"/>
      <c r="N812" s="81"/>
      <c r="O812" s="118"/>
    </row>
    <row r="813" spans="1:15" ht="16.5" x14ac:dyDescent="0.2">
      <c r="A813" s="77"/>
      <c r="B813" s="96"/>
      <c r="C813" s="96"/>
      <c r="D813" s="96"/>
      <c r="E813" s="96"/>
      <c r="F813" s="117"/>
      <c r="G813" s="117"/>
      <c r="H813" s="117"/>
      <c r="I813" s="81"/>
      <c r="J813" s="81"/>
      <c r="K813" s="81"/>
      <c r="L813" s="81"/>
      <c r="N813" s="81"/>
      <c r="O813" s="118"/>
    </row>
    <row r="814" spans="1:15" ht="16.5" x14ac:dyDescent="0.2">
      <c r="A814" s="77"/>
      <c r="B814" s="96"/>
      <c r="C814" s="96"/>
      <c r="D814" s="96"/>
      <c r="E814" s="96"/>
      <c r="F814" s="117"/>
      <c r="G814" s="117"/>
      <c r="H814" s="117"/>
      <c r="I814" s="81"/>
      <c r="J814" s="81"/>
      <c r="K814" s="81"/>
      <c r="L814" s="81"/>
      <c r="N814" s="81"/>
      <c r="O814" s="118"/>
    </row>
    <row r="815" spans="1:15" ht="16.5" x14ac:dyDescent="0.2">
      <c r="A815" s="77"/>
      <c r="B815" s="96"/>
      <c r="C815" s="96"/>
      <c r="D815" s="96"/>
      <c r="E815" s="96"/>
      <c r="F815" s="117"/>
      <c r="G815" s="117"/>
      <c r="H815" s="117"/>
      <c r="I815" s="81"/>
      <c r="J815" s="81"/>
      <c r="K815" s="81"/>
      <c r="L815" s="81"/>
      <c r="N815" s="81"/>
      <c r="O815" s="118"/>
    </row>
    <row r="816" spans="1:15" ht="16.5" x14ac:dyDescent="0.2">
      <c r="A816" s="77"/>
      <c r="B816" s="96"/>
      <c r="C816" s="96"/>
      <c r="D816" s="96"/>
      <c r="E816" s="96"/>
      <c r="F816" s="117"/>
      <c r="G816" s="117"/>
      <c r="H816" s="117"/>
      <c r="I816" s="81"/>
      <c r="J816" s="81"/>
      <c r="K816" s="81"/>
      <c r="L816" s="81"/>
      <c r="N816" s="81"/>
      <c r="O816" s="118"/>
    </row>
    <row r="817" spans="1:15" ht="16.5" x14ac:dyDescent="0.2">
      <c r="A817" s="77"/>
      <c r="B817" s="96"/>
      <c r="C817" s="96"/>
      <c r="D817" s="96"/>
      <c r="E817" s="96"/>
      <c r="F817" s="117"/>
      <c r="G817" s="117"/>
      <c r="H817" s="117"/>
      <c r="I817" s="81"/>
      <c r="J817" s="81"/>
      <c r="K817" s="81"/>
      <c r="L817" s="81"/>
      <c r="N817" s="81"/>
      <c r="O817" s="118"/>
    </row>
    <row r="818" spans="1:15" ht="16.5" x14ac:dyDescent="0.2">
      <c r="A818" s="77"/>
      <c r="B818" s="96"/>
      <c r="C818" s="96"/>
      <c r="D818" s="96"/>
      <c r="E818" s="96"/>
      <c r="F818" s="117"/>
      <c r="G818" s="117"/>
      <c r="H818" s="117"/>
      <c r="I818" s="81"/>
      <c r="J818" s="81"/>
      <c r="K818" s="81"/>
      <c r="L818" s="81"/>
      <c r="N818" s="81"/>
      <c r="O818" s="118"/>
    </row>
    <row r="819" spans="1:15" ht="16.5" x14ac:dyDescent="0.2">
      <c r="A819" s="77"/>
      <c r="B819" s="96"/>
      <c r="C819" s="96"/>
      <c r="D819" s="96"/>
      <c r="E819" s="96"/>
      <c r="F819" s="117"/>
      <c r="G819" s="117"/>
      <c r="H819" s="117"/>
      <c r="I819" s="81"/>
      <c r="J819" s="81"/>
      <c r="K819" s="81"/>
      <c r="L819" s="81"/>
      <c r="N819" s="81"/>
      <c r="O819" s="118"/>
    </row>
    <row r="820" spans="1:15" ht="16.5" x14ac:dyDescent="0.2">
      <c r="A820" s="77"/>
      <c r="B820" s="96"/>
      <c r="C820" s="96"/>
      <c r="D820" s="96"/>
      <c r="E820" s="96"/>
      <c r="F820" s="117"/>
      <c r="G820" s="117"/>
      <c r="H820" s="117"/>
      <c r="I820" s="81"/>
      <c r="J820" s="81"/>
      <c r="K820" s="81"/>
      <c r="L820" s="81"/>
      <c r="N820" s="81"/>
      <c r="O820" s="118"/>
    </row>
    <row r="821" spans="1:15" ht="16.5" x14ac:dyDescent="0.2">
      <c r="A821" s="77"/>
      <c r="B821" s="96"/>
      <c r="C821" s="96"/>
      <c r="D821" s="96"/>
      <c r="E821" s="96"/>
      <c r="F821" s="117"/>
      <c r="G821" s="117"/>
      <c r="H821" s="117"/>
      <c r="I821" s="81"/>
      <c r="J821" s="81"/>
      <c r="K821" s="81"/>
      <c r="L821" s="81"/>
      <c r="N821" s="81"/>
      <c r="O821" s="118"/>
    </row>
    <row r="822" spans="1:15" ht="16.5" x14ac:dyDescent="0.2">
      <c r="A822" s="77"/>
      <c r="B822" s="96"/>
      <c r="C822" s="96"/>
      <c r="D822" s="96"/>
      <c r="E822" s="96"/>
      <c r="F822" s="117"/>
      <c r="G822" s="117"/>
      <c r="H822" s="117"/>
      <c r="I822" s="81"/>
      <c r="J822" s="81"/>
      <c r="K822" s="81"/>
      <c r="L822" s="81"/>
      <c r="N822" s="81"/>
      <c r="O822" s="118"/>
    </row>
    <row r="823" spans="1:15" ht="16.5" x14ac:dyDescent="0.2">
      <c r="A823" s="77"/>
      <c r="B823" s="96"/>
      <c r="C823" s="96"/>
      <c r="D823" s="96"/>
      <c r="E823" s="96"/>
      <c r="F823" s="117"/>
      <c r="G823" s="117"/>
      <c r="H823" s="117"/>
      <c r="I823" s="81"/>
      <c r="J823" s="81"/>
      <c r="K823" s="81"/>
      <c r="L823" s="81"/>
      <c r="N823" s="81"/>
      <c r="O823" s="118"/>
    </row>
    <row r="824" spans="1:15" ht="16.5" x14ac:dyDescent="0.2">
      <c r="A824" s="77"/>
      <c r="B824" s="96"/>
      <c r="C824" s="96"/>
      <c r="D824" s="96"/>
      <c r="E824" s="96"/>
      <c r="F824" s="117"/>
      <c r="G824" s="117"/>
      <c r="H824" s="117"/>
      <c r="I824" s="81"/>
      <c r="J824" s="81"/>
      <c r="K824" s="81"/>
      <c r="L824" s="81"/>
      <c r="N824" s="81"/>
      <c r="O824" s="118"/>
    </row>
    <row r="825" spans="1:15" ht="16.5" x14ac:dyDescent="0.2">
      <c r="A825" s="77"/>
      <c r="B825" s="96"/>
      <c r="C825" s="96"/>
      <c r="D825" s="96"/>
      <c r="E825" s="96"/>
      <c r="F825" s="117"/>
      <c r="G825" s="117"/>
      <c r="H825" s="117"/>
      <c r="I825" s="81"/>
      <c r="J825" s="81"/>
      <c r="K825" s="81"/>
      <c r="L825" s="81"/>
      <c r="N825" s="81"/>
      <c r="O825" s="118"/>
    </row>
    <row r="826" spans="1:15" ht="16.5" x14ac:dyDescent="0.2">
      <c r="A826" s="77"/>
      <c r="B826" s="96"/>
      <c r="C826" s="96"/>
      <c r="D826" s="96"/>
      <c r="E826" s="96"/>
      <c r="F826" s="117"/>
      <c r="G826" s="117"/>
      <c r="H826" s="117"/>
      <c r="I826" s="81"/>
      <c r="J826" s="81"/>
      <c r="K826" s="81"/>
      <c r="L826" s="81"/>
      <c r="N826" s="81"/>
      <c r="O826" s="118"/>
    </row>
    <row r="827" spans="1:15" ht="16.5" x14ac:dyDescent="0.2">
      <c r="A827" s="77"/>
      <c r="B827" s="96"/>
      <c r="C827" s="96"/>
      <c r="D827" s="96"/>
      <c r="E827" s="96"/>
      <c r="F827" s="117"/>
      <c r="G827" s="117"/>
      <c r="H827" s="117"/>
      <c r="I827" s="81"/>
      <c r="J827" s="81"/>
      <c r="K827" s="81"/>
      <c r="L827" s="81"/>
      <c r="N827" s="81"/>
      <c r="O827" s="118"/>
    </row>
    <row r="828" spans="1:15" ht="16.5" x14ac:dyDescent="0.2">
      <c r="A828" s="77"/>
      <c r="B828" s="96"/>
      <c r="C828" s="96"/>
      <c r="D828" s="96"/>
      <c r="E828" s="96"/>
      <c r="F828" s="117"/>
      <c r="G828" s="117"/>
      <c r="H828" s="117"/>
      <c r="I828" s="81"/>
      <c r="J828" s="81"/>
      <c r="K828" s="81"/>
      <c r="L828" s="81"/>
      <c r="N828" s="81"/>
      <c r="O828" s="118"/>
    </row>
    <row r="829" spans="1:15" ht="16.5" x14ac:dyDescent="0.2">
      <c r="A829" s="77"/>
      <c r="B829" s="96"/>
      <c r="C829" s="96"/>
      <c r="D829" s="96"/>
      <c r="E829" s="96"/>
      <c r="F829" s="117"/>
      <c r="G829" s="117"/>
      <c r="H829" s="117"/>
      <c r="I829" s="81"/>
      <c r="J829" s="81"/>
      <c r="K829" s="81"/>
      <c r="L829" s="81"/>
      <c r="N829" s="81"/>
      <c r="O829" s="118"/>
    </row>
    <row r="830" spans="1:15" ht="16.5" x14ac:dyDescent="0.2">
      <c r="A830" s="77"/>
      <c r="B830" s="96"/>
      <c r="C830" s="96"/>
      <c r="D830" s="96"/>
      <c r="E830" s="96"/>
      <c r="F830" s="117"/>
      <c r="G830" s="117"/>
      <c r="H830" s="117"/>
      <c r="I830" s="81"/>
      <c r="J830" s="81"/>
      <c r="K830" s="81"/>
      <c r="L830" s="81"/>
      <c r="N830" s="81"/>
      <c r="O830" s="118"/>
    </row>
    <row r="831" spans="1:15" ht="16.5" x14ac:dyDescent="0.2">
      <c r="A831" s="77"/>
      <c r="B831" s="96"/>
      <c r="C831" s="96"/>
      <c r="D831" s="96"/>
      <c r="E831" s="96"/>
      <c r="F831" s="117"/>
      <c r="G831" s="117"/>
      <c r="H831" s="117"/>
      <c r="I831" s="81"/>
      <c r="J831" s="81"/>
      <c r="K831" s="81"/>
      <c r="L831" s="81"/>
      <c r="N831" s="81"/>
      <c r="O831" s="118"/>
    </row>
    <row r="832" spans="1:15" ht="16.5" x14ac:dyDescent="0.2">
      <c r="A832" s="77"/>
      <c r="B832" s="96"/>
      <c r="C832" s="96"/>
      <c r="D832" s="96"/>
      <c r="E832" s="96"/>
      <c r="F832" s="117"/>
      <c r="G832" s="117"/>
      <c r="H832" s="117"/>
      <c r="I832" s="81"/>
      <c r="J832" s="81"/>
      <c r="K832" s="81"/>
      <c r="L832" s="81"/>
      <c r="N832" s="81"/>
      <c r="O832" s="118"/>
    </row>
    <row r="833" spans="1:15" ht="16.5" x14ac:dyDescent="0.2">
      <c r="A833" s="77"/>
      <c r="B833" s="96"/>
      <c r="C833" s="96"/>
      <c r="D833" s="96"/>
      <c r="E833" s="96"/>
      <c r="F833" s="117"/>
      <c r="G833" s="117"/>
      <c r="H833" s="117"/>
      <c r="I833" s="81"/>
      <c r="J833" s="81"/>
      <c r="K833" s="81"/>
      <c r="L833" s="81"/>
      <c r="N833" s="81"/>
      <c r="O833" s="118"/>
    </row>
    <row r="834" spans="1:15" ht="16.5" x14ac:dyDescent="0.2">
      <c r="A834" s="77"/>
      <c r="B834" s="96"/>
      <c r="C834" s="96"/>
      <c r="D834" s="96"/>
      <c r="E834" s="96"/>
      <c r="F834" s="117"/>
      <c r="G834" s="117"/>
      <c r="H834" s="117"/>
      <c r="I834" s="81"/>
      <c r="J834" s="81"/>
      <c r="K834" s="81"/>
      <c r="L834" s="81"/>
      <c r="N834" s="81"/>
      <c r="O834" s="118"/>
    </row>
    <row r="835" spans="1:15" ht="16.5" x14ac:dyDescent="0.2">
      <c r="A835" s="77"/>
      <c r="B835" s="96"/>
      <c r="C835" s="96"/>
      <c r="D835" s="96"/>
      <c r="E835" s="96"/>
      <c r="F835" s="117"/>
      <c r="G835" s="117"/>
      <c r="H835" s="117"/>
      <c r="I835" s="81"/>
      <c r="J835" s="81"/>
      <c r="K835" s="81"/>
      <c r="L835" s="81"/>
      <c r="N835" s="81"/>
      <c r="O835" s="118"/>
    </row>
    <row r="836" spans="1:15" ht="16.5" x14ac:dyDescent="0.2">
      <c r="A836" s="77"/>
      <c r="B836" s="96"/>
      <c r="C836" s="96"/>
      <c r="D836" s="96"/>
      <c r="E836" s="96"/>
      <c r="F836" s="117"/>
      <c r="G836" s="117"/>
      <c r="H836" s="117"/>
      <c r="I836" s="81"/>
      <c r="J836" s="81"/>
      <c r="K836" s="81"/>
      <c r="L836" s="81"/>
      <c r="N836" s="81"/>
      <c r="O836" s="118"/>
    </row>
    <row r="837" spans="1:15" ht="16.5" x14ac:dyDescent="0.2">
      <c r="A837" s="77"/>
      <c r="B837" s="96"/>
      <c r="C837" s="96"/>
      <c r="D837" s="96"/>
      <c r="E837" s="96"/>
      <c r="F837" s="117"/>
      <c r="G837" s="117"/>
      <c r="H837" s="117"/>
      <c r="I837" s="81"/>
      <c r="J837" s="81"/>
      <c r="K837" s="81"/>
      <c r="L837" s="81"/>
      <c r="N837" s="81"/>
      <c r="O837" s="118"/>
    </row>
    <row r="838" spans="1:15" ht="16.5" x14ac:dyDescent="0.2">
      <c r="A838" s="77"/>
      <c r="B838" s="96"/>
      <c r="C838" s="96"/>
      <c r="D838" s="96"/>
      <c r="E838" s="96"/>
      <c r="F838" s="117"/>
      <c r="G838" s="117"/>
      <c r="H838" s="117"/>
      <c r="I838" s="81"/>
      <c r="J838" s="81"/>
      <c r="K838" s="81"/>
      <c r="L838" s="81"/>
      <c r="N838" s="81"/>
      <c r="O838" s="118"/>
    </row>
    <row r="839" spans="1:15" ht="16.5" x14ac:dyDescent="0.2">
      <c r="A839" s="77"/>
      <c r="B839" s="96"/>
      <c r="C839" s="96"/>
      <c r="D839" s="96"/>
      <c r="E839" s="96"/>
      <c r="F839" s="117"/>
      <c r="G839" s="117"/>
      <c r="H839" s="117"/>
      <c r="I839" s="81"/>
      <c r="J839" s="81"/>
      <c r="K839" s="81"/>
      <c r="L839" s="81"/>
      <c r="N839" s="81"/>
      <c r="O839" s="118"/>
    </row>
    <row r="840" spans="1:15" ht="16.5" x14ac:dyDescent="0.2">
      <c r="A840" s="77"/>
      <c r="B840" s="96"/>
      <c r="C840" s="96"/>
      <c r="D840" s="96"/>
      <c r="E840" s="96"/>
      <c r="F840" s="117"/>
      <c r="G840" s="117"/>
      <c r="H840" s="117"/>
      <c r="I840" s="81"/>
      <c r="J840" s="81"/>
      <c r="K840" s="81"/>
      <c r="L840" s="81"/>
      <c r="N840" s="81"/>
      <c r="O840" s="118"/>
    </row>
    <row r="841" spans="1:15" ht="16.5" x14ac:dyDescent="0.2">
      <c r="A841" s="77"/>
      <c r="B841" s="96"/>
      <c r="C841" s="96"/>
      <c r="D841" s="96"/>
      <c r="E841" s="96"/>
      <c r="F841" s="117"/>
      <c r="G841" s="117"/>
      <c r="H841" s="117"/>
      <c r="I841" s="81"/>
      <c r="J841" s="81"/>
      <c r="K841" s="81"/>
      <c r="L841" s="81"/>
      <c r="N841" s="81"/>
      <c r="O841" s="118"/>
    </row>
    <row r="842" spans="1:15" ht="16.5" x14ac:dyDescent="0.2">
      <c r="A842" s="77"/>
      <c r="B842" s="96"/>
      <c r="C842" s="96"/>
      <c r="D842" s="96"/>
      <c r="E842" s="96"/>
      <c r="F842" s="117"/>
      <c r="G842" s="117"/>
      <c r="H842" s="117"/>
      <c r="I842" s="81"/>
      <c r="J842" s="81"/>
      <c r="K842" s="81"/>
      <c r="L842" s="81"/>
      <c r="N842" s="81"/>
      <c r="O842" s="118"/>
    </row>
    <row r="843" spans="1:15" ht="16.5" x14ac:dyDescent="0.2">
      <c r="A843" s="77"/>
      <c r="B843" s="96"/>
      <c r="C843" s="96"/>
      <c r="D843" s="96"/>
      <c r="E843" s="96"/>
      <c r="F843" s="117"/>
      <c r="G843" s="117"/>
      <c r="H843" s="117"/>
      <c r="I843" s="81"/>
      <c r="J843" s="81"/>
      <c r="K843" s="81"/>
      <c r="L843" s="81"/>
      <c r="N843" s="81"/>
      <c r="O843" s="118"/>
    </row>
    <row r="844" spans="1:15" ht="16.5" x14ac:dyDescent="0.2">
      <c r="A844" s="77"/>
      <c r="B844" s="96"/>
      <c r="C844" s="96"/>
      <c r="D844" s="96"/>
      <c r="E844" s="96"/>
      <c r="F844" s="117"/>
      <c r="G844" s="117"/>
      <c r="H844" s="117"/>
      <c r="I844" s="81"/>
      <c r="J844" s="81"/>
      <c r="K844" s="81"/>
      <c r="L844" s="81"/>
      <c r="N844" s="81"/>
      <c r="O844" s="118"/>
    </row>
    <row r="845" spans="1:15" ht="16.5" x14ac:dyDescent="0.2">
      <c r="A845" s="77"/>
      <c r="B845" s="96"/>
      <c r="C845" s="96"/>
      <c r="D845" s="96"/>
      <c r="E845" s="96"/>
      <c r="F845" s="117"/>
      <c r="G845" s="117"/>
      <c r="H845" s="117"/>
      <c r="I845" s="81"/>
      <c r="J845" s="81"/>
      <c r="K845" s="81"/>
      <c r="L845" s="81"/>
      <c r="N845" s="81"/>
      <c r="O845" s="118"/>
    </row>
    <row r="846" spans="1:15" ht="16.5" x14ac:dyDescent="0.2">
      <c r="A846" s="77"/>
      <c r="B846" s="96"/>
      <c r="C846" s="96"/>
      <c r="D846" s="96"/>
      <c r="E846" s="96"/>
      <c r="F846" s="117"/>
      <c r="G846" s="117"/>
      <c r="H846" s="117"/>
      <c r="I846" s="81"/>
      <c r="J846" s="81"/>
      <c r="K846" s="81"/>
      <c r="L846" s="81"/>
      <c r="N846" s="81"/>
      <c r="O846" s="118"/>
    </row>
    <row r="847" spans="1:15" ht="16.5" x14ac:dyDescent="0.2">
      <c r="A847" s="77"/>
      <c r="B847" s="96"/>
      <c r="C847" s="96"/>
      <c r="D847" s="96"/>
      <c r="E847" s="96"/>
      <c r="F847" s="117"/>
      <c r="G847" s="117"/>
      <c r="H847" s="117"/>
      <c r="I847" s="81"/>
      <c r="J847" s="81"/>
      <c r="K847" s="81"/>
      <c r="L847" s="81"/>
      <c r="N847" s="81"/>
      <c r="O847" s="118"/>
    </row>
    <row r="848" spans="1:15" ht="16.5" x14ac:dyDescent="0.2">
      <c r="A848" s="77"/>
      <c r="B848" s="96"/>
      <c r="C848" s="96"/>
      <c r="D848" s="96"/>
      <c r="E848" s="96"/>
      <c r="F848" s="117"/>
      <c r="G848" s="117"/>
      <c r="H848" s="117"/>
      <c r="I848" s="81"/>
      <c r="J848" s="81"/>
      <c r="K848" s="81"/>
      <c r="L848" s="81"/>
      <c r="N848" s="81"/>
      <c r="O848" s="118"/>
    </row>
    <row r="849" spans="1:15" ht="16.5" x14ac:dyDescent="0.2">
      <c r="A849" s="77"/>
      <c r="B849" s="96"/>
      <c r="C849" s="96"/>
      <c r="D849" s="96"/>
      <c r="E849" s="96"/>
      <c r="F849" s="117"/>
      <c r="G849" s="117"/>
      <c r="H849" s="117"/>
      <c r="I849" s="81"/>
      <c r="J849" s="81"/>
      <c r="K849" s="81"/>
      <c r="L849" s="81"/>
      <c r="N849" s="81"/>
      <c r="O849" s="118"/>
    </row>
    <row r="850" spans="1:15" ht="16.5" x14ac:dyDescent="0.2">
      <c r="A850" s="77"/>
      <c r="B850" s="96"/>
      <c r="C850" s="96"/>
      <c r="D850" s="96"/>
      <c r="E850" s="96"/>
      <c r="F850" s="117"/>
      <c r="G850" s="117"/>
      <c r="H850" s="117"/>
      <c r="I850" s="81"/>
      <c r="J850" s="81"/>
      <c r="K850" s="81"/>
      <c r="L850" s="81"/>
      <c r="N850" s="81"/>
      <c r="O850" s="118"/>
    </row>
    <row r="851" spans="1:15" ht="16.5" x14ac:dyDescent="0.2">
      <c r="A851" s="77"/>
      <c r="B851" s="96"/>
      <c r="C851" s="96"/>
      <c r="D851" s="96"/>
      <c r="E851" s="96"/>
      <c r="F851" s="117"/>
      <c r="G851" s="117"/>
      <c r="H851" s="117"/>
      <c r="I851" s="81"/>
      <c r="J851" s="81"/>
      <c r="K851" s="81"/>
      <c r="L851" s="81"/>
      <c r="N851" s="81"/>
      <c r="O851" s="118"/>
    </row>
    <row r="852" spans="1:15" ht="16.5" x14ac:dyDescent="0.2">
      <c r="A852" s="77"/>
      <c r="B852" s="96"/>
      <c r="C852" s="96"/>
      <c r="D852" s="96"/>
      <c r="E852" s="96"/>
      <c r="F852" s="117"/>
      <c r="G852" s="117"/>
      <c r="H852" s="117"/>
      <c r="I852" s="81"/>
      <c r="J852" s="81"/>
      <c r="K852" s="81"/>
      <c r="L852" s="81"/>
      <c r="N852" s="81"/>
      <c r="O852" s="118"/>
    </row>
    <row r="853" spans="1:15" ht="16.5" x14ac:dyDescent="0.2">
      <c r="A853" s="77"/>
      <c r="B853" s="96"/>
      <c r="C853" s="96"/>
      <c r="D853" s="96"/>
      <c r="E853" s="96"/>
      <c r="F853" s="117"/>
      <c r="G853" s="117"/>
      <c r="H853" s="117"/>
      <c r="I853" s="81"/>
      <c r="J853" s="81"/>
      <c r="K853" s="81"/>
      <c r="L853" s="81"/>
      <c r="N853" s="81"/>
      <c r="O853" s="118"/>
    </row>
    <row r="854" spans="1:15" ht="16.5" x14ac:dyDescent="0.2">
      <c r="A854" s="77"/>
      <c r="B854" s="96"/>
      <c r="C854" s="96"/>
      <c r="D854" s="96"/>
      <c r="E854" s="96"/>
      <c r="F854" s="117"/>
      <c r="G854" s="117"/>
      <c r="H854" s="117"/>
      <c r="I854" s="81"/>
      <c r="J854" s="81"/>
      <c r="K854" s="81"/>
      <c r="L854" s="81"/>
      <c r="N854" s="81"/>
      <c r="O854" s="118"/>
    </row>
    <row r="855" spans="1:15" ht="16.5" x14ac:dyDescent="0.2">
      <c r="A855" s="77"/>
      <c r="B855" s="96"/>
      <c r="C855" s="96"/>
      <c r="D855" s="96"/>
      <c r="E855" s="96"/>
      <c r="F855" s="117"/>
      <c r="G855" s="117"/>
      <c r="H855" s="117"/>
      <c r="I855" s="81"/>
      <c r="J855" s="81"/>
      <c r="K855" s="81"/>
      <c r="L855" s="81"/>
      <c r="N855" s="81"/>
      <c r="O855" s="118"/>
    </row>
    <row r="856" spans="1:15" ht="16.5" x14ac:dyDescent="0.2">
      <c r="A856" s="77"/>
      <c r="B856" s="96"/>
      <c r="C856" s="96"/>
      <c r="D856" s="96"/>
      <c r="E856" s="96"/>
      <c r="F856" s="117"/>
      <c r="G856" s="117"/>
      <c r="H856" s="117"/>
      <c r="I856" s="81"/>
      <c r="J856" s="81"/>
      <c r="K856" s="81"/>
      <c r="L856" s="81"/>
      <c r="N856" s="81"/>
      <c r="O856" s="118"/>
    </row>
    <row r="857" spans="1:15" ht="16.5" x14ac:dyDescent="0.2">
      <c r="A857" s="77"/>
      <c r="B857" s="96"/>
      <c r="C857" s="96"/>
      <c r="D857" s="96"/>
      <c r="E857" s="96"/>
      <c r="F857" s="117"/>
      <c r="G857" s="117"/>
      <c r="H857" s="117"/>
      <c r="I857" s="81"/>
      <c r="J857" s="81"/>
      <c r="K857" s="81"/>
      <c r="L857" s="81"/>
      <c r="N857" s="81"/>
      <c r="O857" s="118"/>
    </row>
    <row r="858" spans="1:15" ht="16.5" x14ac:dyDescent="0.2">
      <c r="A858" s="77"/>
      <c r="B858" s="96"/>
      <c r="C858" s="96"/>
      <c r="D858" s="96"/>
      <c r="E858" s="96"/>
      <c r="F858" s="117"/>
      <c r="G858" s="117"/>
      <c r="H858" s="117"/>
      <c r="I858" s="81"/>
      <c r="J858" s="81"/>
      <c r="K858" s="81"/>
      <c r="L858" s="81"/>
      <c r="N858" s="81"/>
      <c r="O858" s="118"/>
    </row>
    <row r="859" spans="1:15" ht="16.5" x14ac:dyDescent="0.2">
      <c r="A859" s="77"/>
      <c r="B859" s="96"/>
      <c r="C859" s="96"/>
      <c r="D859" s="96"/>
      <c r="E859" s="96"/>
      <c r="F859" s="117"/>
      <c r="G859" s="117"/>
      <c r="H859" s="117"/>
      <c r="I859" s="81"/>
      <c r="J859" s="81"/>
      <c r="K859" s="81"/>
      <c r="L859" s="81"/>
      <c r="N859" s="81"/>
      <c r="O859" s="118"/>
    </row>
    <row r="860" spans="1:15" ht="16.5" x14ac:dyDescent="0.2">
      <c r="A860" s="77"/>
      <c r="B860" s="96"/>
      <c r="C860" s="96"/>
      <c r="D860" s="96"/>
      <c r="E860" s="96"/>
      <c r="F860" s="117"/>
      <c r="G860" s="117"/>
      <c r="H860" s="117"/>
      <c r="I860" s="81"/>
      <c r="J860" s="81"/>
      <c r="K860" s="81"/>
      <c r="L860" s="81"/>
      <c r="N860" s="81"/>
      <c r="O860" s="118"/>
    </row>
    <row r="861" spans="1:15" ht="16.5" x14ac:dyDescent="0.2">
      <c r="A861" s="77"/>
      <c r="B861" s="96"/>
      <c r="C861" s="96"/>
      <c r="D861" s="96"/>
      <c r="E861" s="96"/>
      <c r="F861" s="117"/>
      <c r="G861" s="117"/>
      <c r="H861" s="117"/>
      <c r="I861" s="81"/>
      <c r="J861" s="81"/>
      <c r="K861" s="81"/>
      <c r="L861" s="81"/>
      <c r="N861" s="81"/>
      <c r="O861" s="118"/>
    </row>
    <row r="862" spans="1:15" ht="16.5" x14ac:dyDescent="0.2">
      <c r="A862" s="77"/>
      <c r="B862" s="96"/>
      <c r="C862" s="96"/>
      <c r="D862" s="96"/>
      <c r="E862" s="96"/>
      <c r="F862" s="117"/>
      <c r="G862" s="117"/>
      <c r="H862" s="117"/>
      <c r="I862" s="81"/>
      <c r="J862" s="81"/>
      <c r="K862" s="81"/>
      <c r="L862" s="81"/>
      <c r="N862" s="81"/>
      <c r="O862" s="118"/>
    </row>
    <row r="863" spans="1:15" ht="16.5" x14ac:dyDescent="0.2">
      <c r="A863" s="77"/>
      <c r="B863" s="96"/>
      <c r="C863" s="96"/>
      <c r="D863" s="96"/>
      <c r="E863" s="96"/>
      <c r="F863" s="117"/>
      <c r="G863" s="117"/>
      <c r="H863" s="117"/>
      <c r="I863" s="81"/>
      <c r="J863" s="81"/>
      <c r="K863" s="81"/>
      <c r="L863" s="81"/>
      <c r="N863" s="81"/>
      <c r="O863" s="118"/>
    </row>
    <row r="864" spans="1:15" ht="16.5" x14ac:dyDescent="0.2">
      <c r="A864" s="77"/>
      <c r="B864" s="96"/>
      <c r="C864" s="96"/>
      <c r="D864" s="96"/>
      <c r="E864" s="96"/>
      <c r="F864" s="117"/>
      <c r="G864" s="117"/>
      <c r="H864" s="117"/>
      <c r="I864" s="81"/>
      <c r="J864" s="81"/>
      <c r="K864" s="81"/>
      <c r="L864" s="81"/>
      <c r="N864" s="81"/>
      <c r="O864" s="118"/>
    </row>
    <row r="865" spans="1:15" ht="16.5" x14ac:dyDescent="0.2">
      <c r="A865" s="77"/>
      <c r="B865" s="96"/>
      <c r="C865" s="96"/>
      <c r="D865" s="96"/>
      <c r="E865" s="96"/>
      <c r="F865" s="117"/>
      <c r="G865" s="117"/>
      <c r="H865" s="117"/>
      <c r="I865" s="81"/>
      <c r="J865" s="81"/>
      <c r="K865" s="81"/>
      <c r="L865" s="81"/>
      <c r="N865" s="81"/>
      <c r="O865" s="118"/>
    </row>
    <row r="866" spans="1:15" ht="16.5" x14ac:dyDescent="0.2">
      <c r="A866" s="77"/>
      <c r="B866" s="96"/>
      <c r="C866" s="96"/>
      <c r="D866" s="96"/>
      <c r="E866" s="96"/>
      <c r="F866" s="117"/>
      <c r="G866" s="117"/>
      <c r="H866" s="117"/>
      <c r="I866" s="81"/>
      <c r="J866" s="81"/>
      <c r="K866" s="81"/>
      <c r="L866" s="81"/>
      <c r="N866" s="81"/>
      <c r="O866" s="118"/>
    </row>
    <row r="867" spans="1:15" ht="16.5" x14ac:dyDescent="0.2">
      <c r="A867" s="77"/>
      <c r="B867" s="96"/>
      <c r="C867" s="96"/>
      <c r="D867" s="96"/>
      <c r="E867" s="96"/>
      <c r="F867" s="117"/>
      <c r="G867" s="117"/>
      <c r="H867" s="117"/>
      <c r="I867" s="81"/>
      <c r="J867" s="81"/>
      <c r="K867" s="81"/>
      <c r="L867" s="81"/>
      <c r="N867" s="81"/>
      <c r="O867" s="118"/>
    </row>
    <row r="868" spans="1:15" ht="16.5" x14ac:dyDescent="0.2">
      <c r="A868" s="77"/>
      <c r="B868" s="96"/>
      <c r="C868" s="96"/>
      <c r="D868" s="96"/>
      <c r="E868" s="96"/>
      <c r="F868" s="117"/>
      <c r="G868" s="117"/>
      <c r="H868" s="117"/>
      <c r="I868" s="81"/>
      <c r="J868" s="81"/>
      <c r="K868" s="81"/>
      <c r="L868" s="81"/>
      <c r="N868" s="81"/>
      <c r="O868" s="118"/>
    </row>
    <row r="869" spans="1:15" ht="16.5" x14ac:dyDescent="0.2">
      <c r="A869" s="77"/>
      <c r="B869" s="96"/>
      <c r="C869" s="96"/>
      <c r="D869" s="96"/>
      <c r="E869" s="96"/>
      <c r="F869" s="117"/>
      <c r="G869" s="117"/>
      <c r="H869" s="117"/>
      <c r="I869" s="81"/>
      <c r="J869" s="81"/>
      <c r="K869" s="81"/>
      <c r="L869" s="81"/>
      <c r="N869" s="81"/>
      <c r="O869" s="118"/>
    </row>
    <row r="870" spans="1:15" ht="16.5" x14ac:dyDescent="0.2">
      <c r="A870" s="77"/>
      <c r="B870" s="96"/>
      <c r="C870" s="96"/>
      <c r="D870" s="96"/>
      <c r="E870" s="96"/>
      <c r="F870" s="117"/>
      <c r="G870" s="117"/>
      <c r="H870" s="117"/>
      <c r="I870" s="81"/>
      <c r="J870" s="81"/>
      <c r="K870" s="81"/>
      <c r="L870" s="81"/>
      <c r="N870" s="81"/>
      <c r="O870" s="118"/>
    </row>
    <row r="871" spans="1:15" ht="16.5" x14ac:dyDescent="0.2">
      <c r="A871" s="77"/>
      <c r="B871" s="96"/>
      <c r="C871" s="96"/>
      <c r="D871" s="96"/>
      <c r="E871" s="96"/>
      <c r="F871" s="117"/>
      <c r="G871" s="117"/>
      <c r="H871" s="117"/>
      <c r="I871" s="81"/>
      <c r="J871" s="81"/>
      <c r="K871" s="81"/>
      <c r="L871" s="81"/>
      <c r="N871" s="81"/>
      <c r="O871" s="118"/>
    </row>
    <row r="872" spans="1:15" ht="16.5" x14ac:dyDescent="0.2">
      <c r="A872" s="77"/>
      <c r="B872" s="96"/>
      <c r="C872" s="96"/>
      <c r="D872" s="96"/>
      <c r="E872" s="96"/>
      <c r="F872" s="117"/>
      <c r="G872" s="117"/>
      <c r="H872" s="117"/>
      <c r="I872" s="81"/>
      <c r="J872" s="81"/>
      <c r="K872" s="81"/>
      <c r="L872" s="81"/>
      <c r="N872" s="81"/>
      <c r="O872" s="118"/>
    </row>
    <row r="873" spans="1:15" ht="16.5" x14ac:dyDescent="0.2">
      <c r="A873" s="77"/>
      <c r="B873" s="96"/>
      <c r="C873" s="96"/>
      <c r="D873" s="96"/>
      <c r="E873" s="96"/>
      <c r="F873" s="117"/>
      <c r="G873" s="117"/>
      <c r="H873" s="117"/>
      <c r="I873" s="81"/>
      <c r="J873" s="81"/>
      <c r="K873" s="81"/>
      <c r="L873" s="81"/>
      <c r="N873" s="81"/>
      <c r="O873" s="118"/>
    </row>
    <row r="874" spans="1:15" ht="16.5" x14ac:dyDescent="0.2">
      <c r="A874" s="77"/>
      <c r="B874" s="96"/>
      <c r="C874" s="96"/>
      <c r="D874" s="96"/>
      <c r="E874" s="96"/>
      <c r="F874" s="117"/>
      <c r="G874" s="117"/>
      <c r="H874" s="117"/>
      <c r="I874" s="81"/>
      <c r="J874" s="81"/>
      <c r="K874" s="81"/>
      <c r="L874" s="81"/>
      <c r="N874" s="81"/>
      <c r="O874" s="118"/>
    </row>
    <row r="875" spans="1:15" ht="16.5" x14ac:dyDescent="0.2">
      <c r="A875" s="77"/>
      <c r="B875" s="96"/>
      <c r="C875" s="96"/>
      <c r="D875" s="96"/>
      <c r="E875" s="96"/>
      <c r="F875" s="117"/>
      <c r="G875" s="117"/>
      <c r="H875" s="117"/>
      <c r="I875" s="81"/>
      <c r="J875" s="81"/>
      <c r="K875" s="81"/>
      <c r="L875" s="81"/>
      <c r="N875" s="81"/>
      <c r="O875" s="118"/>
    </row>
    <row r="876" spans="1:15" ht="16.5" x14ac:dyDescent="0.2">
      <c r="A876" s="77"/>
      <c r="B876" s="96"/>
      <c r="C876" s="96"/>
      <c r="D876" s="96"/>
      <c r="E876" s="96"/>
      <c r="F876" s="117"/>
      <c r="G876" s="117"/>
      <c r="H876" s="117"/>
      <c r="I876" s="81"/>
      <c r="J876" s="81"/>
      <c r="K876" s="81"/>
      <c r="L876" s="81"/>
      <c r="N876" s="81"/>
      <c r="O876" s="118"/>
    </row>
    <row r="877" spans="1:15" ht="16.5" x14ac:dyDescent="0.2">
      <c r="A877" s="77"/>
      <c r="B877" s="96"/>
      <c r="C877" s="96"/>
      <c r="D877" s="96"/>
      <c r="E877" s="96"/>
      <c r="F877" s="117"/>
      <c r="G877" s="117"/>
      <c r="H877" s="117"/>
      <c r="I877" s="81"/>
      <c r="J877" s="81"/>
      <c r="K877" s="81"/>
      <c r="L877" s="81"/>
      <c r="N877" s="81"/>
      <c r="O877" s="118"/>
    </row>
    <row r="878" spans="1:15" ht="16.5" x14ac:dyDescent="0.2">
      <c r="A878" s="77"/>
      <c r="B878" s="96"/>
      <c r="C878" s="96"/>
      <c r="D878" s="96"/>
      <c r="E878" s="96"/>
      <c r="F878" s="117"/>
      <c r="G878" s="117"/>
      <c r="H878" s="117"/>
      <c r="I878" s="81"/>
      <c r="J878" s="81"/>
      <c r="K878" s="81"/>
      <c r="L878" s="81"/>
      <c r="N878" s="81"/>
      <c r="O878" s="118"/>
    </row>
    <row r="879" spans="1:15" ht="16.5" x14ac:dyDescent="0.2">
      <c r="A879" s="77"/>
      <c r="B879" s="96"/>
      <c r="C879" s="96"/>
      <c r="D879" s="96"/>
      <c r="E879" s="96"/>
      <c r="F879" s="117"/>
      <c r="G879" s="117"/>
      <c r="H879" s="117"/>
      <c r="I879" s="81"/>
      <c r="J879" s="81"/>
      <c r="K879" s="81"/>
      <c r="L879" s="81"/>
      <c r="N879" s="81"/>
      <c r="O879" s="118"/>
    </row>
    <row r="880" spans="1:15" ht="16.5" x14ac:dyDescent="0.2">
      <c r="A880" s="77"/>
      <c r="B880" s="96"/>
      <c r="C880" s="96"/>
      <c r="D880" s="96"/>
      <c r="E880" s="96"/>
      <c r="F880" s="117"/>
      <c r="G880" s="117"/>
      <c r="H880" s="117"/>
      <c r="I880" s="81"/>
      <c r="J880" s="81"/>
      <c r="K880" s="81"/>
      <c r="L880" s="81"/>
      <c r="N880" s="81"/>
      <c r="O880" s="118"/>
    </row>
    <row r="881" spans="1:15" ht="16.5" x14ac:dyDescent="0.2">
      <c r="A881" s="77"/>
      <c r="B881" s="96"/>
      <c r="C881" s="96"/>
      <c r="D881" s="96"/>
      <c r="E881" s="96"/>
      <c r="F881" s="117"/>
      <c r="G881" s="117"/>
      <c r="H881" s="117"/>
      <c r="I881" s="81"/>
      <c r="J881" s="81"/>
      <c r="K881" s="81"/>
      <c r="L881" s="81"/>
      <c r="N881" s="81"/>
      <c r="O881" s="118"/>
    </row>
    <row r="882" spans="1:15" ht="16.5" x14ac:dyDescent="0.2">
      <c r="A882" s="77"/>
      <c r="B882" s="96"/>
      <c r="C882" s="96"/>
      <c r="D882" s="96"/>
      <c r="E882" s="96"/>
      <c r="F882" s="117"/>
      <c r="G882" s="117"/>
      <c r="H882" s="117"/>
      <c r="I882" s="81"/>
      <c r="J882" s="81"/>
      <c r="K882" s="81"/>
      <c r="L882" s="81"/>
      <c r="N882" s="81"/>
      <c r="O882" s="118"/>
    </row>
    <row r="883" spans="1:15" ht="16.5" x14ac:dyDescent="0.2">
      <c r="A883" s="77"/>
      <c r="B883" s="96"/>
      <c r="C883" s="96"/>
      <c r="D883" s="96"/>
      <c r="E883" s="96"/>
      <c r="F883" s="117"/>
      <c r="G883" s="117"/>
      <c r="H883" s="117"/>
      <c r="I883" s="81"/>
      <c r="J883" s="81"/>
      <c r="K883" s="81"/>
      <c r="L883" s="81"/>
      <c r="N883" s="81"/>
      <c r="O883" s="118"/>
    </row>
    <row r="884" spans="1:15" ht="16.5" x14ac:dyDescent="0.2">
      <c r="A884" s="77"/>
      <c r="B884" s="96"/>
      <c r="C884" s="96"/>
      <c r="D884" s="96"/>
      <c r="E884" s="96"/>
      <c r="F884" s="117"/>
      <c r="G884" s="117"/>
      <c r="H884" s="117"/>
      <c r="I884" s="81"/>
      <c r="J884" s="81"/>
      <c r="K884" s="81"/>
      <c r="L884" s="81"/>
      <c r="N884" s="81"/>
      <c r="O884" s="118"/>
    </row>
    <row r="885" spans="1:15" ht="16.5" x14ac:dyDescent="0.2">
      <c r="A885" s="77"/>
      <c r="B885" s="96"/>
      <c r="C885" s="96"/>
      <c r="D885" s="96"/>
      <c r="E885" s="96"/>
      <c r="F885" s="117"/>
      <c r="G885" s="117"/>
      <c r="H885" s="117"/>
      <c r="I885" s="81"/>
      <c r="J885" s="81"/>
      <c r="K885" s="81"/>
      <c r="L885" s="81"/>
      <c r="N885" s="81"/>
      <c r="O885" s="118"/>
    </row>
    <row r="886" spans="1:15" ht="16.5" x14ac:dyDescent="0.2">
      <c r="A886" s="77"/>
      <c r="B886" s="96"/>
      <c r="C886" s="96"/>
      <c r="D886" s="96"/>
      <c r="E886" s="96"/>
      <c r="F886" s="117"/>
      <c r="G886" s="117"/>
      <c r="H886" s="117"/>
      <c r="I886" s="81"/>
      <c r="J886" s="81"/>
      <c r="K886" s="81"/>
      <c r="L886" s="81"/>
      <c r="N886" s="81"/>
      <c r="O886" s="118"/>
    </row>
    <row r="887" spans="1:15" ht="16.5" x14ac:dyDescent="0.2">
      <c r="A887" s="77"/>
      <c r="B887" s="96"/>
      <c r="C887" s="96"/>
      <c r="D887" s="96"/>
      <c r="E887" s="96"/>
      <c r="F887" s="117"/>
      <c r="G887" s="117"/>
      <c r="H887" s="117"/>
      <c r="I887" s="81"/>
      <c r="J887" s="81"/>
      <c r="K887" s="81"/>
      <c r="L887" s="81"/>
      <c r="N887" s="81"/>
      <c r="O887" s="118"/>
    </row>
    <row r="888" spans="1:15" ht="16.5" x14ac:dyDescent="0.2">
      <c r="A888" s="77"/>
      <c r="B888" s="96"/>
      <c r="C888" s="96"/>
      <c r="D888" s="96"/>
      <c r="E888" s="96"/>
      <c r="F888" s="117"/>
      <c r="G888" s="117"/>
      <c r="H888" s="117"/>
      <c r="I888" s="81"/>
      <c r="J888" s="81"/>
      <c r="K888" s="81"/>
      <c r="L888" s="81"/>
      <c r="N888" s="81"/>
      <c r="O888" s="118"/>
    </row>
    <row r="889" spans="1:15" ht="16.5" x14ac:dyDescent="0.2">
      <c r="A889" s="77"/>
      <c r="B889" s="96"/>
      <c r="C889" s="96"/>
      <c r="D889" s="96"/>
      <c r="E889" s="96"/>
      <c r="F889" s="117"/>
      <c r="G889" s="117"/>
      <c r="H889" s="117"/>
      <c r="I889" s="81"/>
      <c r="J889" s="81"/>
      <c r="K889" s="81"/>
      <c r="L889" s="81"/>
      <c r="N889" s="81"/>
      <c r="O889" s="118"/>
    </row>
    <row r="890" spans="1:15" ht="16.5" x14ac:dyDescent="0.2">
      <c r="A890" s="77"/>
      <c r="B890" s="96"/>
      <c r="C890" s="96"/>
      <c r="D890" s="96"/>
      <c r="E890" s="96"/>
      <c r="F890" s="117"/>
      <c r="G890" s="117"/>
      <c r="H890" s="117"/>
      <c r="I890" s="81"/>
      <c r="J890" s="81"/>
      <c r="K890" s="81"/>
      <c r="L890" s="81"/>
      <c r="N890" s="81"/>
      <c r="O890" s="118"/>
    </row>
    <row r="891" spans="1:15" ht="16.5" x14ac:dyDescent="0.2">
      <c r="A891" s="77"/>
      <c r="B891" s="96"/>
      <c r="C891" s="96"/>
      <c r="D891" s="96"/>
      <c r="E891" s="96"/>
      <c r="F891" s="117"/>
      <c r="G891" s="117"/>
      <c r="H891" s="117"/>
      <c r="I891" s="81"/>
      <c r="J891" s="81"/>
      <c r="K891" s="81"/>
      <c r="L891" s="81"/>
      <c r="N891" s="81"/>
      <c r="O891" s="118"/>
    </row>
    <row r="892" spans="1:15" ht="16.5" x14ac:dyDescent="0.2">
      <c r="A892" s="77"/>
      <c r="B892" s="96"/>
      <c r="C892" s="96"/>
      <c r="D892" s="96"/>
      <c r="E892" s="96"/>
      <c r="F892" s="117"/>
      <c r="G892" s="117"/>
      <c r="H892" s="117"/>
      <c r="I892" s="81"/>
      <c r="J892" s="81"/>
      <c r="K892" s="81"/>
      <c r="L892" s="81"/>
      <c r="N892" s="81"/>
      <c r="O892" s="118"/>
    </row>
    <row r="893" spans="1:15" ht="16.5" x14ac:dyDescent="0.2">
      <c r="A893" s="77"/>
      <c r="B893" s="96"/>
      <c r="C893" s="96"/>
      <c r="D893" s="96"/>
      <c r="E893" s="96"/>
      <c r="F893" s="117"/>
      <c r="G893" s="117"/>
      <c r="H893" s="117"/>
      <c r="I893" s="81"/>
      <c r="J893" s="81"/>
      <c r="K893" s="81"/>
      <c r="L893" s="81"/>
      <c r="N893" s="81"/>
      <c r="O893" s="118"/>
    </row>
    <row r="894" spans="1:15" ht="16.5" x14ac:dyDescent="0.2">
      <c r="A894" s="77"/>
      <c r="B894" s="96"/>
      <c r="C894" s="96"/>
      <c r="D894" s="96"/>
      <c r="E894" s="96"/>
      <c r="F894" s="117"/>
      <c r="G894" s="117"/>
      <c r="H894" s="117"/>
      <c r="I894" s="81"/>
      <c r="J894" s="81"/>
      <c r="K894" s="81"/>
      <c r="L894" s="81"/>
      <c r="N894" s="81"/>
      <c r="O894" s="118"/>
    </row>
    <row r="895" spans="1:15" ht="16.5" x14ac:dyDescent="0.2">
      <c r="A895" s="77"/>
      <c r="B895" s="96"/>
      <c r="C895" s="96"/>
      <c r="D895" s="96"/>
      <c r="E895" s="96"/>
      <c r="F895" s="117"/>
      <c r="G895" s="117"/>
      <c r="H895" s="117"/>
      <c r="I895" s="81"/>
      <c r="J895" s="81"/>
      <c r="K895" s="81"/>
      <c r="L895" s="81"/>
      <c r="N895" s="81"/>
      <c r="O895" s="118"/>
    </row>
    <row r="896" spans="1:15" ht="16.5" x14ac:dyDescent="0.2">
      <c r="A896" s="77"/>
      <c r="B896" s="96"/>
      <c r="C896" s="96"/>
      <c r="D896" s="96"/>
      <c r="E896" s="96"/>
      <c r="F896" s="117"/>
      <c r="G896" s="117"/>
      <c r="H896" s="117"/>
      <c r="I896" s="81"/>
      <c r="J896" s="81"/>
      <c r="K896" s="81"/>
      <c r="L896" s="81"/>
      <c r="N896" s="81"/>
      <c r="O896" s="118"/>
    </row>
    <row r="897" spans="1:15" ht="16.5" x14ac:dyDescent="0.2">
      <c r="A897" s="77"/>
      <c r="B897" s="96"/>
      <c r="C897" s="96"/>
      <c r="D897" s="96"/>
      <c r="E897" s="96"/>
      <c r="F897" s="117"/>
      <c r="G897" s="117"/>
      <c r="H897" s="117"/>
      <c r="I897" s="81"/>
      <c r="J897" s="81"/>
      <c r="K897" s="81"/>
      <c r="L897" s="81"/>
      <c r="N897" s="81"/>
      <c r="O897" s="118"/>
    </row>
    <row r="898" spans="1:15" ht="16.5" x14ac:dyDescent="0.2">
      <c r="A898" s="77"/>
      <c r="B898" s="96"/>
      <c r="C898" s="96"/>
      <c r="D898" s="96"/>
      <c r="E898" s="96"/>
      <c r="F898" s="117"/>
      <c r="G898" s="117"/>
      <c r="H898" s="117"/>
      <c r="I898" s="81"/>
      <c r="J898" s="81"/>
      <c r="K898" s="81"/>
      <c r="L898" s="81"/>
      <c r="N898" s="81"/>
      <c r="O898" s="118"/>
    </row>
    <row r="899" spans="1:15" ht="16.5" x14ac:dyDescent="0.2">
      <c r="A899" s="77"/>
      <c r="B899" s="96"/>
      <c r="C899" s="96"/>
      <c r="D899" s="96"/>
      <c r="E899" s="96"/>
      <c r="F899" s="117"/>
      <c r="G899" s="117"/>
      <c r="H899" s="117"/>
      <c r="I899" s="81"/>
      <c r="J899" s="81"/>
      <c r="K899" s="81"/>
      <c r="L899" s="81"/>
      <c r="N899" s="81"/>
      <c r="O899" s="118"/>
    </row>
    <row r="900" spans="1:15" ht="16.5" x14ac:dyDescent="0.2">
      <c r="A900" s="77"/>
      <c r="B900" s="96"/>
      <c r="C900" s="96"/>
      <c r="D900" s="96"/>
      <c r="E900" s="96"/>
      <c r="F900" s="117"/>
      <c r="G900" s="117"/>
      <c r="H900" s="117"/>
      <c r="I900" s="81"/>
      <c r="J900" s="81"/>
      <c r="K900" s="81"/>
      <c r="L900" s="81"/>
      <c r="N900" s="81"/>
      <c r="O900" s="118"/>
    </row>
    <row r="901" spans="1:15" ht="16.5" x14ac:dyDescent="0.2">
      <c r="A901" s="77"/>
      <c r="B901" s="96"/>
      <c r="C901" s="96"/>
      <c r="D901" s="96"/>
      <c r="E901" s="96"/>
      <c r="F901" s="117"/>
      <c r="G901" s="117"/>
      <c r="H901" s="117"/>
      <c r="I901" s="81"/>
      <c r="J901" s="81"/>
      <c r="K901" s="81"/>
      <c r="L901" s="81"/>
      <c r="N901" s="81"/>
      <c r="O901" s="118"/>
    </row>
    <row r="902" spans="1:15" ht="16.5" x14ac:dyDescent="0.2">
      <c r="A902" s="77"/>
      <c r="B902" s="96"/>
      <c r="C902" s="96"/>
      <c r="D902" s="96"/>
      <c r="E902" s="96"/>
      <c r="F902" s="117"/>
      <c r="G902" s="117"/>
      <c r="H902" s="117"/>
      <c r="I902" s="81"/>
      <c r="J902" s="81"/>
      <c r="K902" s="81"/>
      <c r="L902" s="81"/>
      <c r="N902" s="81"/>
      <c r="O902" s="118"/>
    </row>
    <row r="903" spans="1:15" ht="16.5" x14ac:dyDescent="0.2">
      <c r="A903" s="77"/>
      <c r="B903" s="96"/>
      <c r="C903" s="96"/>
      <c r="D903" s="96"/>
      <c r="E903" s="96"/>
      <c r="F903" s="117"/>
      <c r="G903" s="117"/>
      <c r="H903" s="117"/>
      <c r="I903" s="81"/>
      <c r="J903" s="81"/>
      <c r="K903" s="81"/>
      <c r="L903" s="81"/>
      <c r="N903" s="81"/>
      <c r="O903" s="118"/>
    </row>
    <row r="904" spans="1:15" ht="16.5" x14ac:dyDescent="0.2">
      <c r="A904" s="77"/>
      <c r="B904" s="96"/>
      <c r="C904" s="96"/>
      <c r="D904" s="96"/>
      <c r="E904" s="96"/>
      <c r="F904" s="117"/>
      <c r="G904" s="117"/>
      <c r="H904" s="117"/>
      <c r="I904" s="81"/>
      <c r="J904" s="81"/>
      <c r="K904" s="81"/>
      <c r="L904" s="81"/>
      <c r="N904" s="81"/>
      <c r="O904" s="118"/>
    </row>
    <row r="905" spans="1:15" ht="16.5" x14ac:dyDescent="0.2">
      <c r="A905" s="77"/>
      <c r="B905" s="96"/>
      <c r="C905" s="96"/>
      <c r="D905" s="96"/>
      <c r="E905" s="96"/>
      <c r="F905" s="117"/>
      <c r="G905" s="117"/>
      <c r="H905" s="117"/>
      <c r="I905" s="81"/>
      <c r="J905" s="81"/>
      <c r="K905" s="81"/>
      <c r="L905" s="81"/>
      <c r="N905" s="81"/>
      <c r="O905" s="118"/>
    </row>
    <row r="906" spans="1:15" ht="16.5" x14ac:dyDescent="0.2">
      <c r="A906" s="77"/>
      <c r="B906" s="96"/>
      <c r="C906" s="96"/>
      <c r="D906" s="96"/>
      <c r="E906" s="96"/>
      <c r="F906" s="117"/>
      <c r="G906" s="117"/>
      <c r="H906" s="117"/>
      <c r="I906" s="81"/>
      <c r="J906" s="81"/>
      <c r="K906" s="81"/>
      <c r="L906" s="81"/>
      <c r="N906" s="81"/>
      <c r="O906" s="118"/>
    </row>
    <row r="907" spans="1:15" ht="16.5" x14ac:dyDescent="0.2">
      <c r="A907" s="111"/>
      <c r="B907" s="109"/>
      <c r="C907" s="109"/>
      <c r="D907" s="109"/>
      <c r="E907" s="109"/>
      <c r="F907" s="117"/>
      <c r="G907" s="117"/>
      <c r="H907" s="117"/>
      <c r="I907" s="81"/>
      <c r="J907" s="81"/>
      <c r="K907" s="81"/>
      <c r="L907" s="81"/>
      <c r="N907" s="81"/>
      <c r="O907" s="118"/>
    </row>
    <row r="908" spans="1:15" ht="16.5" x14ac:dyDescent="0.2">
      <c r="A908" s="111"/>
      <c r="B908" s="109"/>
      <c r="C908" s="109"/>
      <c r="D908" s="109"/>
      <c r="E908" s="109"/>
      <c r="F908" s="117"/>
      <c r="G908" s="117"/>
      <c r="H908" s="117"/>
      <c r="I908" s="81"/>
      <c r="J908" s="81"/>
      <c r="K908" s="81"/>
      <c r="L908" s="81"/>
      <c r="N908" s="81"/>
      <c r="O908" s="118"/>
    </row>
    <row r="909" spans="1:15" ht="16.5" x14ac:dyDescent="0.2">
      <c r="A909" s="111"/>
      <c r="B909" s="109"/>
      <c r="C909" s="109"/>
      <c r="D909" s="109"/>
      <c r="E909" s="109"/>
      <c r="F909" s="117"/>
      <c r="G909" s="117"/>
      <c r="H909" s="117"/>
      <c r="I909" s="81"/>
      <c r="J909" s="81"/>
      <c r="K909" s="81"/>
      <c r="L909" s="81"/>
      <c r="N909" s="81"/>
      <c r="O909" s="118"/>
    </row>
    <row r="910" spans="1:15" ht="16.5" x14ac:dyDescent="0.2">
      <c r="A910" s="111"/>
      <c r="B910" s="109"/>
      <c r="C910" s="109"/>
      <c r="D910" s="109"/>
      <c r="E910" s="109"/>
      <c r="F910" s="117"/>
      <c r="G910" s="117"/>
      <c r="H910" s="117"/>
      <c r="I910" s="81"/>
      <c r="J910" s="81"/>
      <c r="K910" s="81"/>
      <c r="L910" s="81"/>
      <c r="N910" s="81"/>
      <c r="O910" s="118"/>
    </row>
    <row r="911" spans="1:15" ht="16.5" x14ac:dyDescent="0.2">
      <c r="A911" s="111"/>
      <c r="B911" s="109"/>
      <c r="C911" s="109"/>
      <c r="D911" s="109"/>
      <c r="E911" s="109"/>
      <c r="F911" s="117"/>
      <c r="G911" s="117"/>
      <c r="H911" s="117"/>
      <c r="I911" s="81"/>
      <c r="J911" s="81"/>
      <c r="K911" s="81"/>
      <c r="L911" s="81"/>
      <c r="N911" s="81"/>
      <c r="O911" s="118"/>
    </row>
    <row r="912" spans="1:15" ht="16.5" x14ac:dyDescent="0.2">
      <c r="A912" s="111"/>
      <c r="B912" s="109"/>
      <c r="C912" s="109"/>
      <c r="D912" s="109"/>
      <c r="E912" s="109"/>
      <c r="F912" s="117"/>
      <c r="G912" s="117"/>
      <c r="H912" s="117"/>
      <c r="I912" s="81"/>
      <c r="J912" s="81"/>
      <c r="K912" s="81"/>
      <c r="L912" s="81"/>
      <c r="N912" s="81"/>
      <c r="O912" s="118"/>
    </row>
    <row r="913" spans="1:15" ht="16.5" x14ac:dyDescent="0.2">
      <c r="A913" s="111"/>
      <c r="B913" s="109"/>
      <c r="C913" s="109"/>
      <c r="D913" s="109"/>
      <c r="E913" s="109"/>
      <c r="F913" s="117"/>
      <c r="G913" s="117"/>
      <c r="H913" s="117"/>
      <c r="I913" s="81"/>
      <c r="J913" s="81"/>
      <c r="K913" s="81"/>
      <c r="L913" s="81"/>
      <c r="N913" s="81"/>
      <c r="O913" s="118"/>
    </row>
    <row r="914" spans="1:15" ht="16.5" x14ac:dyDescent="0.2">
      <c r="A914" s="111"/>
      <c r="B914" s="109"/>
      <c r="C914" s="109"/>
      <c r="D914" s="109"/>
      <c r="E914" s="109"/>
      <c r="F914" s="117"/>
      <c r="G914" s="117"/>
      <c r="H914" s="117"/>
      <c r="I914" s="81"/>
      <c r="J914" s="81"/>
      <c r="K914" s="81"/>
      <c r="L914" s="81"/>
      <c r="N914" s="81"/>
      <c r="O914" s="118"/>
    </row>
    <row r="915" spans="1:15" ht="16.5" x14ac:dyDescent="0.2">
      <c r="A915" s="111"/>
      <c r="B915" s="109"/>
      <c r="C915" s="109"/>
      <c r="D915" s="109"/>
      <c r="E915" s="109"/>
      <c r="F915" s="117"/>
      <c r="G915" s="117"/>
      <c r="H915" s="117"/>
      <c r="I915" s="81"/>
      <c r="J915" s="81"/>
      <c r="K915" s="81"/>
      <c r="L915" s="81"/>
      <c r="N915" s="81"/>
      <c r="O915" s="118"/>
    </row>
    <row r="916" spans="1:15" ht="16.5" x14ac:dyDescent="0.2">
      <c r="A916" s="111"/>
      <c r="B916" s="109"/>
      <c r="C916" s="109"/>
      <c r="D916" s="109"/>
      <c r="E916" s="109"/>
      <c r="F916" s="117"/>
      <c r="G916" s="117"/>
      <c r="H916" s="117"/>
      <c r="I916" s="81"/>
      <c r="J916" s="81"/>
      <c r="K916" s="81"/>
      <c r="L916" s="81"/>
      <c r="N916" s="81"/>
      <c r="O916" s="118"/>
    </row>
    <row r="917" spans="1:15" ht="16.5" x14ac:dyDescent="0.2">
      <c r="A917" s="111"/>
      <c r="B917" s="109"/>
      <c r="C917" s="109"/>
      <c r="D917" s="109"/>
      <c r="E917" s="109"/>
      <c r="F917" s="117"/>
      <c r="G917" s="117"/>
      <c r="H917" s="117"/>
      <c r="I917" s="81"/>
      <c r="J917" s="81"/>
      <c r="K917" s="81"/>
      <c r="L917" s="81"/>
      <c r="N917" s="81"/>
      <c r="O917" s="118"/>
    </row>
    <row r="918" spans="1:15" ht="16.5" x14ac:dyDescent="0.2">
      <c r="A918" s="111"/>
      <c r="B918" s="109"/>
      <c r="C918" s="109"/>
      <c r="D918" s="109"/>
      <c r="E918" s="109"/>
      <c r="F918" s="117"/>
      <c r="G918" s="117"/>
      <c r="H918" s="117"/>
      <c r="I918" s="81"/>
      <c r="J918" s="81"/>
      <c r="K918" s="81"/>
      <c r="L918" s="81"/>
      <c r="N918" s="81"/>
      <c r="O918" s="118"/>
    </row>
    <row r="919" spans="1:15" ht="16.5" x14ac:dyDescent="0.2">
      <c r="A919" s="111"/>
      <c r="B919" s="109"/>
      <c r="C919" s="109"/>
      <c r="D919" s="109"/>
      <c r="E919" s="109"/>
      <c r="F919" s="117"/>
      <c r="G919" s="117"/>
      <c r="H919" s="117"/>
      <c r="I919" s="81"/>
      <c r="J919" s="81"/>
      <c r="K919" s="81"/>
      <c r="L919" s="81"/>
      <c r="N919" s="81"/>
      <c r="O919" s="118"/>
    </row>
    <row r="920" spans="1:15" ht="16.5" x14ac:dyDescent="0.2">
      <c r="A920" s="111"/>
      <c r="B920" s="109"/>
      <c r="C920" s="109"/>
      <c r="D920" s="109"/>
      <c r="E920" s="109"/>
      <c r="F920" s="117"/>
      <c r="G920" s="117"/>
      <c r="H920" s="117"/>
      <c r="I920" s="81"/>
      <c r="J920" s="81"/>
      <c r="K920" s="81"/>
      <c r="L920" s="81"/>
      <c r="N920" s="81"/>
      <c r="O920" s="118"/>
    </row>
    <row r="921" spans="1:15" ht="16.5" x14ac:dyDescent="0.2">
      <c r="A921" s="111"/>
      <c r="B921" s="109"/>
      <c r="C921" s="109"/>
      <c r="D921" s="109"/>
      <c r="E921" s="109"/>
      <c r="F921" s="117"/>
      <c r="G921" s="117"/>
      <c r="H921" s="117"/>
      <c r="I921" s="81"/>
      <c r="J921" s="81"/>
      <c r="K921" s="81"/>
      <c r="L921" s="81"/>
      <c r="N921" s="81"/>
      <c r="O921" s="118"/>
    </row>
    <row r="922" spans="1:15" ht="16.5" x14ac:dyDescent="0.2">
      <c r="A922" s="111"/>
      <c r="B922" s="109"/>
      <c r="C922" s="109"/>
      <c r="D922" s="109"/>
      <c r="E922" s="109"/>
      <c r="F922" s="117"/>
      <c r="G922" s="117"/>
      <c r="H922" s="117"/>
      <c r="I922" s="81"/>
      <c r="J922" s="81"/>
      <c r="K922" s="81"/>
      <c r="L922" s="81"/>
      <c r="N922" s="81"/>
      <c r="O922" s="118"/>
    </row>
    <row r="923" spans="1:15" ht="16.5" x14ac:dyDescent="0.2">
      <c r="A923" s="111"/>
      <c r="B923" s="109"/>
      <c r="C923" s="109"/>
      <c r="D923" s="109"/>
      <c r="E923" s="109"/>
      <c r="F923" s="117"/>
      <c r="G923" s="117"/>
      <c r="H923" s="117"/>
      <c r="I923" s="81"/>
      <c r="J923" s="81"/>
      <c r="K923" s="81"/>
      <c r="L923" s="81"/>
      <c r="N923" s="81"/>
      <c r="O923" s="118"/>
    </row>
    <row r="924" spans="1:15" ht="16.5" x14ac:dyDescent="0.2">
      <c r="A924" s="111"/>
      <c r="B924" s="109"/>
      <c r="C924" s="109"/>
      <c r="D924" s="109"/>
      <c r="E924" s="109"/>
      <c r="F924" s="117"/>
      <c r="G924" s="117"/>
      <c r="H924" s="117"/>
      <c r="I924" s="81"/>
      <c r="J924" s="81"/>
      <c r="K924" s="81"/>
      <c r="L924" s="81"/>
      <c r="N924" s="81"/>
      <c r="O924" s="118"/>
    </row>
    <row r="925" spans="1:15" ht="16.5" x14ac:dyDescent="0.2">
      <c r="A925" s="111"/>
      <c r="B925" s="109"/>
      <c r="C925" s="109"/>
      <c r="D925" s="109"/>
      <c r="E925" s="109"/>
      <c r="F925" s="117"/>
      <c r="G925" s="117"/>
      <c r="H925" s="117"/>
      <c r="I925" s="81"/>
      <c r="J925" s="81"/>
      <c r="K925" s="81"/>
      <c r="L925" s="81"/>
      <c r="N925" s="81"/>
      <c r="O925" s="118"/>
    </row>
    <row r="926" spans="1:15" ht="16.5" x14ac:dyDescent="0.2">
      <c r="A926" s="111"/>
      <c r="B926" s="109"/>
      <c r="C926" s="109"/>
      <c r="D926" s="109"/>
      <c r="E926" s="109"/>
      <c r="F926" s="117"/>
      <c r="G926" s="117"/>
      <c r="H926" s="117"/>
      <c r="I926" s="81"/>
      <c r="J926" s="81"/>
      <c r="K926" s="81"/>
      <c r="L926" s="81"/>
      <c r="N926" s="81"/>
      <c r="O926" s="118"/>
    </row>
    <row r="927" spans="1:15" ht="16.5" x14ac:dyDescent="0.2">
      <c r="A927" s="111"/>
      <c r="B927" s="109"/>
      <c r="C927" s="109"/>
      <c r="D927" s="109"/>
      <c r="E927" s="109"/>
      <c r="F927" s="117"/>
      <c r="G927" s="117"/>
      <c r="H927" s="117"/>
      <c r="I927" s="81"/>
      <c r="J927" s="81"/>
      <c r="K927" s="81"/>
      <c r="L927" s="81"/>
      <c r="N927" s="81"/>
      <c r="O927" s="118"/>
    </row>
    <row r="928" spans="1:15" ht="16.5" x14ac:dyDescent="0.2">
      <c r="A928" s="111"/>
      <c r="B928" s="109"/>
      <c r="C928" s="109"/>
      <c r="D928" s="109"/>
      <c r="E928" s="109"/>
      <c r="F928" s="117"/>
      <c r="G928" s="117"/>
      <c r="H928" s="117"/>
      <c r="I928" s="81"/>
      <c r="J928" s="81"/>
      <c r="K928" s="81"/>
      <c r="L928" s="81"/>
      <c r="N928" s="81"/>
      <c r="O928" s="118"/>
    </row>
    <row r="929" spans="1:15" ht="16.5" x14ac:dyDescent="0.2">
      <c r="A929" s="111"/>
      <c r="B929" s="109"/>
      <c r="C929" s="109"/>
      <c r="D929" s="109"/>
      <c r="E929" s="109"/>
      <c r="F929" s="117"/>
      <c r="G929" s="117"/>
      <c r="H929" s="117"/>
      <c r="I929" s="81"/>
      <c r="J929" s="81"/>
      <c r="K929" s="81"/>
      <c r="L929" s="81"/>
      <c r="N929" s="81"/>
      <c r="O929" s="118"/>
    </row>
    <row r="930" spans="1:15" ht="16.5" x14ac:dyDescent="0.2">
      <c r="A930" s="111"/>
      <c r="B930" s="109"/>
      <c r="C930" s="109"/>
      <c r="D930" s="109"/>
      <c r="E930" s="109"/>
      <c r="F930" s="117"/>
      <c r="G930" s="117"/>
      <c r="H930" s="117"/>
      <c r="I930" s="81"/>
      <c r="J930" s="81"/>
      <c r="K930" s="81"/>
      <c r="L930" s="81"/>
      <c r="N930" s="81"/>
      <c r="O930" s="118"/>
    </row>
    <row r="931" spans="1:15" ht="16.5" x14ac:dyDescent="0.2">
      <c r="A931" s="111"/>
      <c r="B931" s="109"/>
      <c r="C931" s="109"/>
      <c r="D931" s="109"/>
      <c r="E931" s="109"/>
      <c r="F931" s="117"/>
      <c r="G931" s="117"/>
      <c r="H931" s="117"/>
      <c r="I931" s="81"/>
      <c r="J931" s="81"/>
      <c r="K931" s="81"/>
      <c r="L931" s="81"/>
      <c r="N931" s="81"/>
      <c r="O931" s="118"/>
    </row>
    <row r="932" spans="1:15" ht="16.5" x14ac:dyDescent="0.2">
      <c r="A932" s="111"/>
      <c r="B932" s="109"/>
      <c r="C932" s="109"/>
      <c r="D932" s="109"/>
      <c r="E932" s="109"/>
      <c r="F932" s="117"/>
      <c r="G932" s="117"/>
      <c r="H932" s="117"/>
      <c r="I932" s="81"/>
      <c r="J932" s="81"/>
      <c r="K932" s="81"/>
      <c r="L932" s="81"/>
      <c r="N932" s="81"/>
      <c r="O932" s="118"/>
    </row>
    <row r="933" spans="1:15" ht="16.5" x14ac:dyDescent="0.2">
      <c r="A933" s="111"/>
      <c r="B933" s="109"/>
      <c r="C933" s="109"/>
      <c r="D933" s="109"/>
      <c r="E933" s="109"/>
      <c r="F933" s="117"/>
      <c r="G933" s="117"/>
      <c r="H933" s="117"/>
      <c r="I933" s="81"/>
      <c r="J933" s="81"/>
      <c r="K933" s="81"/>
      <c r="L933" s="81"/>
      <c r="N933" s="81"/>
      <c r="O933" s="118"/>
    </row>
    <row r="934" spans="1:15" ht="16.5" x14ac:dyDescent="0.2">
      <c r="A934" s="111"/>
      <c r="B934" s="109"/>
      <c r="C934" s="109"/>
      <c r="D934" s="109"/>
      <c r="E934" s="109"/>
      <c r="F934" s="117"/>
      <c r="G934" s="117"/>
      <c r="H934" s="117"/>
      <c r="I934" s="81"/>
      <c r="J934" s="81"/>
      <c r="K934" s="81"/>
      <c r="L934" s="81"/>
      <c r="N934" s="81"/>
      <c r="O934" s="118"/>
    </row>
    <row r="935" spans="1:15" ht="16.5" x14ac:dyDescent="0.2">
      <c r="A935" s="111"/>
      <c r="B935" s="109"/>
      <c r="C935" s="109"/>
      <c r="D935" s="109"/>
      <c r="E935" s="109"/>
      <c r="F935" s="117"/>
      <c r="G935" s="117"/>
      <c r="H935" s="117"/>
      <c r="I935" s="81"/>
      <c r="J935" s="81"/>
      <c r="K935" s="81"/>
      <c r="L935" s="81"/>
      <c r="N935" s="81"/>
      <c r="O935" s="118"/>
    </row>
    <row r="936" spans="1:15" ht="16.5" x14ac:dyDescent="0.2">
      <c r="A936" s="111"/>
      <c r="B936" s="109"/>
      <c r="C936" s="109"/>
      <c r="D936" s="109"/>
      <c r="E936" s="109"/>
      <c r="F936" s="117"/>
      <c r="G936" s="117"/>
      <c r="H936" s="117"/>
      <c r="I936" s="81"/>
      <c r="J936" s="81"/>
      <c r="K936" s="81"/>
      <c r="L936" s="81"/>
      <c r="N936" s="81"/>
      <c r="O936" s="118"/>
    </row>
    <row r="937" spans="1:15" ht="16.5" x14ac:dyDescent="0.2">
      <c r="A937" s="111"/>
      <c r="B937" s="109"/>
      <c r="C937" s="109"/>
      <c r="D937" s="109"/>
      <c r="E937" s="109"/>
      <c r="F937" s="117"/>
      <c r="G937" s="117"/>
      <c r="H937" s="117"/>
      <c r="I937" s="81"/>
      <c r="J937" s="81"/>
      <c r="K937" s="81"/>
      <c r="L937" s="81"/>
      <c r="N937" s="81"/>
      <c r="O937" s="118"/>
    </row>
    <row r="938" spans="1:15" ht="16.5" x14ac:dyDescent="0.2">
      <c r="A938" s="111"/>
      <c r="B938" s="109"/>
      <c r="C938" s="109"/>
      <c r="D938" s="109"/>
      <c r="E938" s="109"/>
      <c r="F938" s="117"/>
      <c r="G938" s="117"/>
      <c r="H938" s="117"/>
      <c r="I938" s="81"/>
      <c r="J938" s="81"/>
      <c r="K938" s="81"/>
      <c r="L938" s="81"/>
      <c r="N938" s="81"/>
      <c r="O938" s="118"/>
    </row>
    <row r="939" spans="1:15" ht="16.5" x14ac:dyDescent="0.2">
      <c r="A939" s="111"/>
      <c r="B939" s="109"/>
      <c r="C939" s="109"/>
      <c r="D939" s="109"/>
      <c r="E939" s="109"/>
      <c r="F939" s="117"/>
      <c r="G939" s="117"/>
      <c r="H939" s="117"/>
      <c r="I939" s="81"/>
      <c r="J939" s="81"/>
      <c r="K939" s="81"/>
      <c r="L939" s="81"/>
      <c r="N939" s="81"/>
      <c r="O939" s="118"/>
    </row>
    <row r="940" spans="1:15" ht="16.5" x14ac:dyDescent="0.2">
      <c r="A940" s="111"/>
      <c r="B940" s="109"/>
      <c r="C940" s="109"/>
      <c r="D940" s="109"/>
      <c r="E940" s="109"/>
      <c r="F940" s="117"/>
      <c r="G940" s="117"/>
      <c r="H940" s="117"/>
      <c r="I940" s="81"/>
      <c r="J940" s="81"/>
      <c r="K940" s="81"/>
      <c r="L940" s="81"/>
      <c r="N940" s="81"/>
      <c r="O940" s="118"/>
    </row>
    <row r="941" spans="1:15" ht="16.5" x14ac:dyDescent="0.2">
      <c r="A941" s="111"/>
      <c r="B941" s="109"/>
      <c r="C941" s="109"/>
      <c r="D941" s="109"/>
      <c r="E941" s="109"/>
      <c r="F941" s="117"/>
      <c r="G941" s="117"/>
      <c r="H941" s="117"/>
      <c r="I941" s="81"/>
      <c r="J941" s="81"/>
      <c r="K941" s="81"/>
      <c r="L941" s="81"/>
      <c r="N941" s="81"/>
      <c r="O941" s="118"/>
    </row>
    <row r="942" spans="1:15" ht="16.5" x14ac:dyDescent="0.2">
      <c r="A942" s="111"/>
      <c r="B942" s="109"/>
      <c r="C942" s="109"/>
      <c r="D942" s="109"/>
      <c r="E942" s="109"/>
      <c r="F942" s="117"/>
      <c r="G942" s="117"/>
      <c r="H942" s="117"/>
      <c r="I942" s="81"/>
      <c r="J942" s="81"/>
      <c r="K942" s="81"/>
      <c r="L942" s="81"/>
      <c r="N942" s="81"/>
      <c r="O942" s="118"/>
    </row>
    <row r="943" spans="1:15" ht="16.5" x14ac:dyDescent="0.2">
      <c r="A943" s="111"/>
      <c r="B943" s="109"/>
      <c r="C943" s="109"/>
      <c r="D943" s="109"/>
      <c r="E943" s="109"/>
      <c r="F943" s="117"/>
      <c r="G943" s="117"/>
      <c r="H943" s="117"/>
      <c r="I943" s="81"/>
      <c r="J943" s="81"/>
      <c r="K943" s="81"/>
      <c r="L943" s="81"/>
      <c r="N943" s="81"/>
      <c r="O943" s="118"/>
    </row>
    <row r="944" spans="1:15" ht="16.5" x14ac:dyDescent="0.2">
      <c r="A944" s="111"/>
      <c r="B944" s="109"/>
      <c r="C944" s="109"/>
      <c r="D944" s="109"/>
      <c r="E944" s="109"/>
      <c r="F944" s="117"/>
      <c r="G944" s="117"/>
      <c r="H944" s="117"/>
      <c r="I944" s="81"/>
      <c r="J944" s="81"/>
      <c r="K944" s="81"/>
      <c r="L944" s="81"/>
      <c r="N944" s="81"/>
      <c r="O944" s="118"/>
    </row>
    <row r="945" spans="1:15" ht="16.5" x14ac:dyDescent="0.2">
      <c r="A945" s="111"/>
      <c r="B945" s="109"/>
      <c r="C945" s="109"/>
      <c r="D945" s="109"/>
      <c r="E945" s="109"/>
      <c r="F945" s="117"/>
      <c r="G945" s="117"/>
      <c r="H945" s="117"/>
      <c r="I945" s="81"/>
      <c r="J945" s="81"/>
      <c r="K945" s="81"/>
      <c r="L945" s="81"/>
      <c r="N945" s="81"/>
      <c r="O945" s="118"/>
    </row>
    <row r="946" spans="1:15" ht="16.5" x14ac:dyDescent="0.2">
      <c r="A946" s="111"/>
      <c r="B946" s="109"/>
      <c r="C946" s="109"/>
      <c r="D946" s="109"/>
      <c r="E946" s="109"/>
      <c r="F946" s="117"/>
      <c r="G946" s="117"/>
      <c r="H946" s="117"/>
      <c r="I946" s="81"/>
      <c r="J946" s="81"/>
      <c r="K946" s="81"/>
      <c r="L946" s="81"/>
      <c r="N946" s="81"/>
      <c r="O946" s="118"/>
    </row>
    <row r="947" spans="1:15" ht="16.5" x14ac:dyDescent="0.2">
      <c r="A947" s="111"/>
      <c r="B947" s="109"/>
      <c r="C947" s="109"/>
      <c r="D947" s="109"/>
      <c r="E947" s="109"/>
      <c r="F947" s="117"/>
      <c r="G947" s="117"/>
      <c r="H947" s="117"/>
      <c r="I947" s="81"/>
      <c r="J947" s="81"/>
      <c r="K947" s="81"/>
      <c r="L947" s="81"/>
      <c r="N947" s="81"/>
      <c r="O947" s="118"/>
    </row>
    <row r="948" spans="1:15" ht="16.5" x14ac:dyDescent="0.2">
      <c r="A948" s="111"/>
      <c r="B948" s="109"/>
      <c r="C948" s="109"/>
      <c r="D948" s="109"/>
      <c r="E948" s="109"/>
      <c r="F948" s="117"/>
      <c r="G948" s="117"/>
      <c r="H948" s="117"/>
      <c r="I948" s="81"/>
      <c r="J948" s="81"/>
      <c r="K948" s="81"/>
      <c r="L948" s="81"/>
      <c r="N948" s="81"/>
      <c r="O948" s="118"/>
    </row>
    <row r="949" spans="1:15" ht="16.5" x14ac:dyDescent="0.2">
      <c r="A949" s="111"/>
      <c r="B949" s="109"/>
      <c r="C949" s="109"/>
      <c r="D949" s="109"/>
      <c r="E949" s="109"/>
      <c r="F949" s="117"/>
      <c r="G949" s="117"/>
      <c r="H949" s="117"/>
      <c r="I949" s="81"/>
      <c r="J949" s="81"/>
      <c r="K949" s="81"/>
      <c r="L949" s="81"/>
      <c r="N949" s="81"/>
      <c r="O949" s="118"/>
    </row>
    <row r="950" spans="1:15" ht="16.5" x14ac:dyDescent="0.2">
      <c r="A950" s="111"/>
      <c r="B950" s="109"/>
      <c r="C950" s="109"/>
      <c r="D950" s="109"/>
      <c r="E950" s="109"/>
      <c r="F950" s="117"/>
      <c r="G950" s="117"/>
      <c r="H950" s="117"/>
      <c r="I950" s="81"/>
      <c r="J950" s="81"/>
      <c r="K950" s="81"/>
      <c r="L950" s="81"/>
      <c r="N950" s="81"/>
      <c r="O950" s="118"/>
    </row>
    <row r="951" spans="1:15" ht="16.5" x14ac:dyDescent="0.2">
      <c r="A951" s="111"/>
      <c r="B951" s="109"/>
      <c r="C951" s="109"/>
      <c r="D951" s="109"/>
      <c r="E951" s="109"/>
      <c r="F951" s="117"/>
      <c r="G951" s="117"/>
      <c r="H951" s="117"/>
      <c r="I951" s="81"/>
      <c r="J951" s="81"/>
      <c r="K951" s="81"/>
      <c r="L951" s="81"/>
      <c r="N951" s="81"/>
      <c r="O951" s="118"/>
    </row>
    <row r="952" spans="1:15" ht="16.5" x14ac:dyDescent="0.2">
      <c r="A952" s="111"/>
      <c r="B952" s="109"/>
      <c r="C952" s="109"/>
      <c r="D952" s="109"/>
      <c r="E952" s="109"/>
      <c r="F952" s="117"/>
      <c r="G952" s="117"/>
      <c r="H952" s="117"/>
      <c r="I952" s="81"/>
      <c r="J952" s="81"/>
      <c r="K952" s="81"/>
      <c r="L952" s="81"/>
      <c r="N952" s="81"/>
      <c r="O952" s="118"/>
    </row>
    <row r="953" spans="1:15" ht="16.5" x14ac:dyDescent="0.2">
      <c r="A953" s="111"/>
      <c r="B953" s="109"/>
      <c r="C953" s="109"/>
      <c r="D953" s="109"/>
      <c r="E953" s="109"/>
      <c r="F953" s="117"/>
      <c r="G953" s="117"/>
      <c r="H953" s="117"/>
      <c r="I953" s="81"/>
      <c r="J953" s="81"/>
      <c r="K953" s="81"/>
      <c r="L953" s="81"/>
      <c r="N953" s="81"/>
      <c r="O953" s="118"/>
    </row>
    <row r="954" spans="1:15" ht="16.5" x14ac:dyDescent="0.2">
      <c r="A954" s="111"/>
      <c r="B954" s="109"/>
      <c r="C954" s="109"/>
      <c r="D954" s="109"/>
      <c r="E954" s="109"/>
      <c r="F954" s="117"/>
      <c r="G954" s="117"/>
      <c r="H954" s="117"/>
      <c r="I954" s="81"/>
      <c r="J954" s="81"/>
      <c r="K954" s="81"/>
      <c r="L954" s="81"/>
      <c r="N954" s="81"/>
      <c r="O954" s="118"/>
    </row>
    <row r="955" spans="1:15" ht="16.5" x14ac:dyDescent="0.2">
      <c r="A955" s="111"/>
      <c r="B955" s="109"/>
      <c r="C955" s="109"/>
      <c r="D955" s="109"/>
      <c r="E955" s="109"/>
      <c r="F955" s="117"/>
      <c r="G955" s="117"/>
      <c r="H955" s="117"/>
      <c r="I955" s="81"/>
      <c r="J955" s="81"/>
      <c r="K955" s="81"/>
      <c r="L955" s="81"/>
      <c r="N955" s="81"/>
      <c r="O955" s="118"/>
    </row>
    <row r="956" spans="1:15" ht="16.5" x14ac:dyDescent="0.2">
      <c r="A956" s="111"/>
      <c r="B956" s="109"/>
      <c r="C956" s="109"/>
      <c r="D956" s="109"/>
      <c r="E956" s="109"/>
      <c r="F956" s="117"/>
      <c r="G956" s="117"/>
      <c r="H956" s="117"/>
      <c r="I956" s="81"/>
      <c r="J956" s="81"/>
      <c r="K956" s="81"/>
      <c r="L956" s="81"/>
      <c r="N956" s="81"/>
      <c r="O956" s="118"/>
    </row>
    <row r="957" spans="1:15" ht="16.5" x14ac:dyDescent="0.2">
      <c r="A957" s="111"/>
      <c r="B957" s="109"/>
      <c r="C957" s="109"/>
      <c r="D957" s="109"/>
      <c r="E957" s="109"/>
      <c r="F957" s="117"/>
      <c r="G957" s="117"/>
      <c r="H957" s="117"/>
      <c r="I957" s="81"/>
      <c r="J957" s="81"/>
      <c r="K957" s="81"/>
      <c r="L957" s="81"/>
      <c r="N957" s="81"/>
      <c r="O957" s="118"/>
    </row>
    <row r="958" spans="1:15" ht="16.5" x14ac:dyDescent="0.2">
      <c r="A958" s="111"/>
      <c r="B958" s="109"/>
      <c r="C958" s="109"/>
      <c r="D958" s="109"/>
      <c r="E958" s="109"/>
      <c r="F958" s="117"/>
      <c r="G958" s="117"/>
      <c r="H958" s="117"/>
      <c r="I958" s="81"/>
      <c r="J958" s="81"/>
      <c r="K958" s="81"/>
      <c r="L958" s="81"/>
      <c r="N958" s="81"/>
      <c r="O958" s="118"/>
    </row>
    <row r="959" spans="1:15" ht="16.5" x14ac:dyDescent="0.2">
      <c r="A959" s="111"/>
      <c r="B959" s="109"/>
      <c r="C959" s="109"/>
      <c r="D959" s="109"/>
      <c r="E959" s="109"/>
      <c r="F959" s="117"/>
      <c r="G959" s="117"/>
      <c r="H959" s="117"/>
      <c r="I959" s="81"/>
      <c r="J959" s="81"/>
      <c r="K959" s="81"/>
      <c r="L959" s="81"/>
      <c r="N959" s="81"/>
      <c r="O959" s="118"/>
    </row>
    <row r="960" spans="1:15" ht="16.5" x14ac:dyDescent="0.2">
      <c r="A960" s="111"/>
      <c r="B960" s="109"/>
      <c r="C960" s="109"/>
      <c r="D960" s="109"/>
      <c r="E960" s="109"/>
      <c r="F960" s="117"/>
      <c r="G960" s="117"/>
      <c r="H960" s="117"/>
      <c r="I960" s="81"/>
      <c r="J960" s="81"/>
      <c r="K960" s="81"/>
      <c r="L960" s="81"/>
      <c r="N960" s="81"/>
      <c r="O960" s="118"/>
    </row>
    <row r="961" spans="1:15" ht="16.5" x14ac:dyDescent="0.2">
      <c r="A961" s="111"/>
      <c r="B961" s="109"/>
      <c r="C961" s="109"/>
      <c r="D961" s="109"/>
      <c r="E961" s="109"/>
      <c r="F961" s="117"/>
      <c r="G961" s="117"/>
      <c r="H961" s="117"/>
      <c r="I961" s="81"/>
      <c r="J961" s="81"/>
      <c r="K961" s="81"/>
      <c r="L961" s="81"/>
      <c r="N961" s="81"/>
      <c r="O961" s="118"/>
    </row>
    <row r="962" spans="1:15" ht="16.5" x14ac:dyDescent="0.2">
      <c r="A962" s="111"/>
      <c r="B962" s="109"/>
      <c r="C962" s="109"/>
      <c r="D962" s="109"/>
      <c r="E962" s="109"/>
      <c r="F962" s="117"/>
      <c r="G962" s="117"/>
      <c r="H962" s="117"/>
      <c r="I962" s="81"/>
      <c r="J962" s="81"/>
      <c r="K962" s="81"/>
      <c r="L962" s="81"/>
      <c r="N962" s="81"/>
      <c r="O962" s="118"/>
    </row>
    <row r="963" spans="1:15" ht="16.5" x14ac:dyDescent="0.2">
      <c r="A963" s="111"/>
      <c r="B963" s="109"/>
      <c r="C963" s="109"/>
      <c r="D963" s="109"/>
      <c r="E963" s="109"/>
      <c r="F963" s="117"/>
      <c r="G963" s="117"/>
      <c r="H963" s="117"/>
      <c r="I963" s="81"/>
      <c r="J963" s="81"/>
      <c r="K963" s="81"/>
      <c r="L963" s="81"/>
      <c r="N963" s="81"/>
      <c r="O963" s="118"/>
    </row>
    <row r="964" spans="1:15" ht="16.5" x14ac:dyDescent="0.2">
      <c r="A964" s="111"/>
      <c r="B964" s="109"/>
      <c r="C964" s="109"/>
      <c r="D964" s="109"/>
      <c r="E964" s="109"/>
      <c r="F964" s="117"/>
      <c r="G964" s="117"/>
      <c r="H964" s="117"/>
      <c r="I964" s="81"/>
      <c r="J964" s="81"/>
      <c r="K964" s="81"/>
      <c r="L964" s="81"/>
      <c r="N964" s="81"/>
      <c r="O964" s="118"/>
    </row>
    <row r="965" spans="1:15" ht="16.5" x14ac:dyDescent="0.2">
      <c r="A965" s="111"/>
      <c r="B965" s="109"/>
      <c r="C965" s="109"/>
      <c r="D965" s="109"/>
      <c r="E965" s="109"/>
      <c r="F965" s="117"/>
      <c r="G965" s="117"/>
      <c r="H965" s="117"/>
      <c r="I965" s="81"/>
      <c r="J965" s="81"/>
      <c r="K965" s="81"/>
      <c r="L965" s="81"/>
      <c r="N965" s="81"/>
      <c r="O965" s="118"/>
    </row>
    <row r="966" spans="1:15" ht="16.5" x14ac:dyDescent="0.2">
      <c r="A966" s="111"/>
      <c r="B966" s="109"/>
      <c r="C966" s="109"/>
      <c r="D966" s="109"/>
      <c r="E966" s="109"/>
      <c r="F966" s="117"/>
      <c r="G966" s="117"/>
      <c r="H966" s="117"/>
      <c r="I966" s="81"/>
      <c r="J966" s="81"/>
      <c r="K966" s="81"/>
      <c r="L966" s="81"/>
      <c r="N966" s="81"/>
      <c r="O966" s="118"/>
    </row>
    <row r="967" spans="1:15" ht="16.5" x14ac:dyDescent="0.2">
      <c r="A967" s="111"/>
      <c r="B967" s="109"/>
      <c r="C967" s="109"/>
      <c r="D967" s="109"/>
      <c r="E967" s="109"/>
      <c r="F967" s="117"/>
      <c r="G967" s="117"/>
      <c r="H967" s="117"/>
      <c r="I967" s="81"/>
      <c r="J967" s="81"/>
      <c r="K967" s="81"/>
      <c r="L967" s="81"/>
      <c r="N967" s="81"/>
      <c r="O967" s="118"/>
    </row>
    <row r="968" spans="1:15" ht="16.5" x14ac:dyDescent="0.2">
      <c r="A968" s="111"/>
      <c r="B968" s="109"/>
      <c r="C968" s="109"/>
      <c r="D968" s="109"/>
      <c r="E968" s="109"/>
      <c r="F968" s="117"/>
      <c r="G968" s="117"/>
      <c r="H968" s="117"/>
      <c r="I968" s="81"/>
      <c r="J968" s="81"/>
      <c r="K968" s="81"/>
      <c r="L968" s="81"/>
      <c r="N968" s="81"/>
      <c r="O968" s="118"/>
    </row>
    <row r="969" spans="1:15" ht="16.5" x14ac:dyDescent="0.2">
      <c r="A969" s="111"/>
      <c r="B969" s="109"/>
      <c r="C969" s="109"/>
      <c r="D969" s="109"/>
      <c r="E969" s="109"/>
      <c r="F969" s="117"/>
      <c r="G969" s="117"/>
      <c r="H969" s="117"/>
      <c r="I969" s="81"/>
      <c r="J969" s="81"/>
      <c r="K969" s="81"/>
      <c r="L969" s="81"/>
      <c r="N969" s="81"/>
      <c r="O969" s="118"/>
    </row>
    <row r="970" spans="1:15" ht="16.5" x14ac:dyDescent="0.2">
      <c r="A970" s="111"/>
      <c r="B970" s="109"/>
      <c r="C970" s="109"/>
      <c r="D970" s="109"/>
      <c r="E970" s="109"/>
      <c r="F970" s="117"/>
      <c r="G970" s="117"/>
      <c r="H970" s="117"/>
      <c r="I970" s="81"/>
      <c r="J970" s="81"/>
      <c r="K970" s="81"/>
      <c r="L970" s="81"/>
      <c r="N970" s="81"/>
      <c r="O970" s="118"/>
    </row>
    <row r="971" spans="1:15" ht="16.5" x14ac:dyDescent="0.2">
      <c r="A971" s="111"/>
      <c r="B971" s="109"/>
      <c r="C971" s="109"/>
      <c r="D971" s="109"/>
      <c r="E971" s="109"/>
      <c r="F971" s="117"/>
      <c r="G971" s="117"/>
      <c r="H971" s="117"/>
      <c r="I971" s="81"/>
      <c r="J971" s="81"/>
      <c r="K971" s="81"/>
      <c r="L971" s="81"/>
      <c r="N971" s="81"/>
      <c r="O971" s="118"/>
    </row>
    <row r="972" spans="1:15" ht="16.5" x14ac:dyDescent="0.2">
      <c r="A972" s="111"/>
      <c r="B972" s="109"/>
      <c r="C972" s="109"/>
      <c r="D972" s="109"/>
      <c r="E972" s="109"/>
      <c r="F972" s="117"/>
      <c r="G972" s="117"/>
      <c r="H972" s="117"/>
      <c r="I972" s="81"/>
      <c r="J972" s="81"/>
      <c r="K972" s="81"/>
      <c r="L972" s="81"/>
      <c r="N972" s="81"/>
      <c r="O972" s="118"/>
    </row>
    <row r="973" spans="1:15" ht="16.5" x14ac:dyDescent="0.2">
      <c r="A973" s="111"/>
      <c r="B973" s="109"/>
      <c r="C973" s="109"/>
      <c r="D973" s="109"/>
      <c r="E973" s="109"/>
      <c r="F973" s="117"/>
      <c r="G973" s="117"/>
      <c r="H973" s="117"/>
      <c r="I973" s="81"/>
      <c r="J973" s="81"/>
      <c r="K973" s="81"/>
      <c r="L973" s="81"/>
      <c r="N973" s="81"/>
      <c r="O973" s="118"/>
    </row>
    <row r="974" spans="1:15" ht="16.5" x14ac:dyDescent="0.2">
      <c r="A974" s="111"/>
      <c r="B974" s="109"/>
      <c r="C974" s="109"/>
      <c r="D974" s="109"/>
      <c r="E974" s="109"/>
      <c r="F974" s="117"/>
      <c r="G974" s="117"/>
      <c r="H974" s="117"/>
      <c r="I974" s="81"/>
      <c r="J974" s="81"/>
      <c r="K974" s="81"/>
      <c r="L974" s="81"/>
      <c r="N974" s="81"/>
      <c r="O974" s="118"/>
    </row>
    <row r="975" spans="1:15" ht="16.5" x14ac:dyDescent="0.2">
      <c r="A975" s="111"/>
      <c r="B975" s="109"/>
      <c r="C975" s="109"/>
      <c r="D975" s="109"/>
      <c r="E975" s="109"/>
      <c r="F975" s="117"/>
      <c r="G975" s="117"/>
      <c r="H975" s="117"/>
      <c r="I975" s="81"/>
      <c r="J975" s="81"/>
      <c r="K975" s="81"/>
      <c r="L975" s="81"/>
      <c r="N975" s="81"/>
      <c r="O975" s="118"/>
    </row>
    <row r="976" spans="1:15" ht="16.5" x14ac:dyDescent="0.2">
      <c r="A976" s="111"/>
      <c r="B976" s="109"/>
      <c r="C976" s="109"/>
      <c r="D976" s="109"/>
      <c r="E976" s="109"/>
      <c r="F976" s="117"/>
      <c r="G976" s="117"/>
      <c r="H976" s="117"/>
      <c r="I976" s="81"/>
      <c r="J976" s="81"/>
      <c r="K976" s="81"/>
      <c r="L976" s="81"/>
      <c r="N976" s="81"/>
      <c r="O976" s="118"/>
    </row>
    <row r="977" spans="1:15" ht="16.5" x14ac:dyDescent="0.2">
      <c r="A977" s="111"/>
      <c r="B977" s="109"/>
      <c r="C977" s="109"/>
      <c r="D977" s="109"/>
      <c r="E977" s="109"/>
      <c r="F977" s="117"/>
      <c r="G977" s="117"/>
      <c r="H977" s="117"/>
      <c r="I977" s="81"/>
      <c r="J977" s="81"/>
      <c r="K977" s="81"/>
      <c r="L977" s="81"/>
      <c r="N977" s="81"/>
      <c r="O977" s="118"/>
    </row>
    <row r="978" spans="1:15" ht="16.5" x14ac:dyDescent="0.2">
      <c r="A978" s="111"/>
      <c r="B978" s="109"/>
      <c r="C978" s="109"/>
      <c r="D978" s="109"/>
      <c r="E978" s="109"/>
      <c r="F978" s="117"/>
      <c r="G978" s="117"/>
      <c r="H978" s="117"/>
      <c r="I978" s="81"/>
      <c r="J978" s="81"/>
      <c r="K978" s="81"/>
      <c r="L978" s="81"/>
      <c r="N978" s="81"/>
      <c r="O978" s="118"/>
    </row>
    <row r="979" spans="1:15" ht="16.5" x14ac:dyDescent="0.2">
      <c r="A979" s="111"/>
      <c r="B979" s="109"/>
      <c r="C979" s="109"/>
      <c r="D979" s="109"/>
      <c r="E979" s="109"/>
      <c r="F979" s="117"/>
      <c r="G979" s="117"/>
      <c r="H979" s="117"/>
      <c r="I979" s="81"/>
      <c r="J979" s="81"/>
      <c r="K979" s="81"/>
      <c r="L979" s="81"/>
      <c r="N979" s="81"/>
      <c r="O979" s="118"/>
    </row>
    <row r="980" spans="1:15" ht="16.5" x14ac:dyDescent="0.2">
      <c r="A980" s="111"/>
      <c r="B980" s="109"/>
      <c r="C980" s="109"/>
      <c r="D980" s="109"/>
      <c r="E980" s="109"/>
      <c r="F980" s="117"/>
      <c r="G980" s="117"/>
      <c r="H980" s="117"/>
      <c r="I980" s="81"/>
      <c r="J980" s="81"/>
      <c r="K980" s="81"/>
      <c r="L980" s="81"/>
      <c r="N980" s="81"/>
      <c r="O980" s="118"/>
    </row>
    <row r="981" spans="1:15" ht="16.5" x14ac:dyDescent="0.2">
      <c r="A981" s="111"/>
      <c r="B981" s="109"/>
      <c r="C981" s="109"/>
      <c r="D981" s="109"/>
      <c r="E981" s="109"/>
      <c r="F981" s="117"/>
      <c r="G981" s="117"/>
      <c r="H981" s="117"/>
      <c r="I981" s="81"/>
      <c r="J981" s="81"/>
      <c r="K981" s="81"/>
      <c r="L981" s="81"/>
      <c r="N981" s="81"/>
      <c r="O981" s="118"/>
    </row>
    <row r="982" spans="1:15" ht="16.5" x14ac:dyDescent="0.2">
      <c r="A982" s="111"/>
      <c r="B982" s="109"/>
      <c r="C982" s="109"/>
      <c r="D982" s="109"/>
      <c r="E982" s="109"/>
      <c r="F982" s="117"/>
      <c r="G982" s="117"/>
      <c r="H982" s="117"/>
      <c r="I982" s="81"/>
      <c r="J982" s="81"/>
      <c r="K982" s="81"/>
      <c r="L982" s="81"/>
      <c r="N982" s="81"/>
      <c r="O982" s="118"/>
    </row>
    <row r="983" spans="1:15" ht="16.5" x14ac:dyDescent="0.2">
      <c r="A983" s="111"/>
      <c r="B983" s="109"/>
      <c r="C983" s="109"/>
      <c r="D983" s="109"/>
      <c r="E983" s="109"/>
      <c r="F983" s="117"/>
      <c r="G983" s="117"/>
      <c r="H983" s="117"/>
      <c r="I983" s="81"/>
      <c r="J983" s="81"/>
      <c r="K983" s="81"/>
      <c r="L983" s="81"/>
      <c r="N983" s="81"/>
      <c r="O983" s="118"/>
    </row>
    <row r="984" spans="1:15" ht="16.5" x14ac:dyDescent="0.2">
      <c r="A984" s="111"/>
      <c r="B984" s="109"/>
      <c r="C984" s="109"/>
      <c r="D984" s="109"/>
      <c r="E984" s="109"/>
      <c r="F984" s="117"/>
      <c r="G984" s="117"/>
      <c r="H984" s="117"/>
      <c r="I984" s="81"/>
      <c r="J984" s="81"/>
      <c r="K984" s="81"/>
      <c r="L984" s="81"/>
      <c r="N984" s="81"/>
      <c r="O984" s="118"/>
    </row>
    <row r="985" spans="1:15" ht="16.5" x14ac:dyDescent="0.2">
      <c r="A985" s="111"/>
      <c r="B985" s="109"/>
      <c r="C985" s="109"/>
      <c r="D985" s="109"/>
      <c r="E985" s="109"/>
      <c r="F985" s="117"/>
      <c r="G985" s="117"/>
      <c r="H985" s="117"/>
      <c r="I985" s="81"/>
      <c r="J985" s="81"/>
      <c r="K985" s="81"/>
      <c r="L985" s="81"/>
      <c r="N985" s="81"/>
      <c r="O985" s="118"/>
    </row>
    <row r="986" spans="1:15" ht="16.5" x14ac:dyDescent="0.2">
      <c r="A986" s="111"/>
      <c r="B986" s="109"/>
      <c r="C986" s="109"/>
      <c r="D986" s="109"/>
      <c r="E986" s="109"/>
      <c r="F986" s="117"/>
      <c r="G986" s="117"/>
      <c r="H986" s="117"/>
      <c r="I986" s="81"/>
      <c r="J986" s="81"/>
      <c r="K986" s="81"/>
      <c r="L986" s="81"/>
      <c r="N986" s="81"/>
      <c r="O986" s="118"/>
    </row>
    <row r="987" spans="1:15" ht="16.5" x14ac:dyDescent="0.2">
      <c r="A987" s="111"/>
      <c r="B987" s="109"/>
      <c r="C987" s="109"/>
      <c r="D987" s="109"/>
      <c r="E987" s="109"/>
      <c r="F987" s="117"/>
      <c r="G987" s="117"/>
      <c r="H987" s="117"/>
      <c r="I987" s="81"/>
      <c r="J987" s="81"/>
      <c r="K987" s="81"/>
      <c r="L987" s="81"/>
      <c r="N987" s="81"/>
      <c r="O987" s="118"/>
    </row>
    <row r="988" spans="1:15" ht="16.5" x14ac:dyDescent="0.2">
      <c r="A988" s="111"/>
      <c r="B988" s="109"/>
      <c r="C988" s="109"/>
      <c r="D988" s="109"/>
      <c r="E988" s="109"/>
      <c r="F988" s="117"/>
      <c r="G988" s="117"/>
      <c r="H988" s="117"/>
      <c r="I988" s="81"/>
      <c r="J988" s="81"/>
      <c r="K988" s="81"/>
      <c r="L988" s="81"/>
      <c r="N988" s="81"/>
      <c r="O988" s="118"/>
    </row>
    <row r="989" spans="1:15" ht="16.5" x14ac:dyDescent="0.2">
      <c r="A989" s="111"/>
      <c r="B989" s="109"/>
      <c r="C989" s="109"/>
      <c r="D989" s="109"/>
      <c r="E989" s="109"/>
      <c r="F989" s="117"/>
      <c r="G989" s="117"/>
      <c r="H989" s="117"/>
      <c r="I989" s="81"/>
      <c r="J989" s="81"/>
      <c r="K989" s="81"/>
      <c r="L989" s="81"/>
      <c r="N989" s="81"/>
      <c r="O989" s="118"/>
    </row>
    <row r="990" spans="1:15" ht="16.5" x14ac:dyDescent="0.2">
      <c r="A990" s="111"/>
      <c r="B990" s="109"/>
      <c r="C990" s="109"/>
      <c r="D990" s="109"/>
      <c r="E990" s="109"/>
      <c r="F990" s="117"/>
      <c r="G990" s="117"/>
      <c r="H990" s="117"/>
      <c r="I990" s="81"/>
      <c r="J990" s="81"/>
      <c r="K990" s="81"/>
      <c r="L990" s="81"/>
      <c r="N990" s="81"/>
      <c r="O990" s="118"/>
    </row>
    <row r="991" spans="1:15" ht="16.5" x14ac:dyDescent="0.2">
      <c r="A991" s="111"/>
      <c r="B991" s="109"/>
      <c r="C991" s="109"/>
      <c r="D991" s="109"/>
      <c r="E991" s="109"/>
      <c r="F991" s="117"/>
      <c r="G991" s="117"/>
      <c r="H991" s="117"/>
      <c r="I991" s="81"/>
      <c r="J991" s="81"/>
      <c r="K991" s="81"/>
      <c r="L991" s="81"/>
      <c r="N991" s="81"/>
      <c r="O991" s="118"/>
    </row>
    <row r="992" spans="1:15" ht="16.5" x14ac:dyDescent="0.2">
      <c r="A992" s="111"/>
      <c r="B992" s="109"/>
      <c r="C992" s="109"/>
      <c r="D992" s="109"/>
      <c r="E992" s="109"/>
      <c r="F992" s="117"/>
      <c r="G992" s="117"/>
      <c r="H992" s="117"/>
      <c r="I992" s="81"/>
      <c r="J992" s="81"/>
      <c r="K992" s="81"/>
      <c r="L992" s="81"/>
      <c r="N992" s="81"/>
      <c r="O992" s="118"/>
    </row>
    <row r="993" spans="1:16" ht="16.5" x14ac:dyDescent="0.2">
      <c r="A993" s="111"/>
      <c r="B993" s="109"/>
      <c r="C993" s="109"/>
      <c r="D993" s="109"/>
      <c r="E993" s="109"/>
      <c r="F993" s="117"/>
      <c r="G993" s="117"/>
      <c r="H993" s="117"/>
      <c r="I993" s="81"/>
      <c r="J993" s="81"/>
      <c r="K993" s="81"/>
      <c r="L993" s="81"/>
      <c r="N993" s="81"/>
      <c r="O993" s="118"/>
    </row>
    <row r="994" spans="1:16" ht="16.5" x14ac:dyDescent="0.2">
      <c r="A994" s="111"/>
      <c r="B994" s="109"/>
      <c r="C994" s="109"/>
      <c r="D994" s="109"/>
      <c r="E994" s="109"/>
      <c r="F994" s="117"/>
      <c r="G994" s="117"/>
      <c r="H994" s="117"/>
      <c r="I994" s="81"/>
      <c r="J994" s="81"/>
      <c r="K994" s="81"/>
      <c r="L994" s="81"/>
      <c r="N994" s="81"/>
      <c r="O994" s="118"/>
    </row>
    <row r="995" spans="1:16" ht="16.5" x14ac:dyDescent="0.2">
      <c r="A995" s="111"/>
      <c r="B995" s="109"/>
      <c r="C995" s="109"/>
      <c r="D995" s="109"/>
      <c r="E995" s="109"/>
      <c r="F995" s="117"/>
      <c r="G995" s="117"/>
      <c r="H995" s="117"/>
      <c r="I995" s="81"/>
      <c r="J995" s="81"/>
      <c r="K995" s="81"/>
      <c r="L995" s="81"/>
      <c r="N995" s="81"/>
      <c r="O995" s="118"/>
    </row>
    <row r="996" spans="1:16" ht="16.5" x14ac:dyDescent="0.2">
      <c r="A996" s="111"/>
      <c r="B996" s="109"/>
      <c r="C996" s="109"/>
      <c r="D996" s="109"/>
      <c r="E996" s="109"/>
      <c r="F996" s="117"/>
      <c r="G996" s="117"/>
      <c r="H996" s="117"/>
      <c r="I996" s="81"/>
      <c r="J996" s="81"/>
      <c r="K996" s="81"/>
      <c r="L996" s="81"/>
      <c r="N996" s="81"/>
      <c r="O996" s="118"/>
    </row>
    <row r="997" spans="1:16" ht="16.5" x14ac:dyDescent="0.2">
      <c r="A997" s="111"/>
      <c r="B997" s="109"/>
      <c r="C997" s="109"/>
      <c r="D997" s="109"/>
      <c r="E997" s="109"/>
      <c r="F997" s="117"/>
      <c r="G997" s="117"/>
      <c r="H997" s="117"/>
      <c r="I997" s="81"/>
      <c r="J997" s="81"/>
      <c r="K997" s="81"/>
      <c r="L997" s="81"/>
      <c r="N997" s="81"/>
      <c r="O997" s="118"/>
    </row>
    <row r="998" spans="1:16" ht="16.5" x14ac:dyDescent="0.2">
      <c r="A998" s="111"/>
      <c r="B998" s="109"/>
      <c r="C998" s="109"/>
      <c r="D998" s="109"/>
      <c r="E998" s="109"/>
      <c r="F998" s="117"/>
      <c r="G998" s="117"/>
      <c r="H998" s="117"/>
      <c r="I998" s="81"/>
      <c r="J998" s="81"/>
      <c r="K998" s="81"/>
      <c r="L998" s="81"/>
      <c r="N998" s="81"/>
      <c r="O998" s="118"/>
    </row>
    <row r="999" spans="1:16" ht="16.5" x14ac:dyDescent="0.2">
      <c r="A999" s="111"/>
      <c r="B999" s="109"/>
      <c r="C999" s="109"/>
      <c r="D999" s="109"/>
      <c r="E999" s="109"/>
      <c r="F999" s="117"/>
      <c r="G999" s="117"/>
      <c r="H999" s="117"/>
      <c r="I999" s="81"/>
      <c r="J999" s="81"/>
      <c r="K999" s="81"/>
      <c r="L999" s="81"/>
      <c r="N999" s="81"/>
      <c r="O999" s="118"/>
    </row>
    <row r="1000" spans="1:16" ht="16.5" x14ac:dyDescent="0.2">
      <c r="A1000" s="111"/>
      <c r="B1000" s="109"/>
      <c r="C1000" s="109"/>
      <c r="D1000" s="109"/>
      <c r="E1000" s="109"/>
      <c r="F1000" s="117"/>
      <c r="G1000" s="117"/>
      <c r="H1000" s="117"/>
      <c r="I1000" s="81"/>
      <c r="J1000" s="81"/>
      <c r="K1000" s="81"/>
      <c r="L1000" s="81"/>
      <c r="N1000" s="81"/>
      <c r="O1000" s="118"/>
    </row>
    <row r="1001" spans="1:16" ht="16.5" x14ac:dyDescent="0.2">
      <c r="A1001" s="111"/>
      <c r="B1001" s="109"/>
      <c r="C1001" s="109"/>
      <c r="D1001" s="109"/>
      <c r="E1001" s="109"/>
      <c r="F1001" s="117"/>
      <c r="G1001" s="117"/>
      <c r="H1001" s="117"/>
      <c r="I1001" s="81"/>
      <c r="J1001" s="81"/>
      <c r="K1001" s="81"/>
      <c r="L1001" s="81"/>
      <c r="N1001" s="81"/>
      <c r="O1001" s="118"/>
    </row>
    <row r="1002" spans="1:16" ht="16.5" x14ac:dyDescent="0.2">
      <c r="A1002" s="77"/>
      <c r="B1002" s="96"/>
      <c r="C1002" s="96"/>
      <c r="D1002" s="96"/>
      <c r="E1002" s="96"/>
      <c r="F1002" s="117"/>
      <c r="G1002" s="117"/>
      <c r="H1002" s="117"/>
      <c r="I1002" s="81"/>
      <c r="J1002" s="81"/>
      <c r="K1002" s="81"/>
      <c r="L1002" s="81"/>
      <c r="N1002" s="81"/>
      <c r="O1002" s="118"/>
    </row>
    <row r="1003" spans="1:16" ht="16.5" x14ac:dyDescent="0.2">
      <c r="A1003" s="111"/>
      <c r="B1003" s="109"/>
      <c r="C1003" s="109"/>
      <c r="D1003" s="109"/>
      <c r="E1003" s="109"/>
      <c r="F1003" s="117"/>
      <c r="G1003" s="117"/>
      <c r="H1003" s="117"/>
      <c r="I1003" s="81"/>
      <c r="J1003" s="81"/>
      <c r="K1003" s="81"/>
      <c r="L1003" s="81"/>
      <c r="N1003" s="81"/>
      <c r="O1003" s="118"/>
    </row>
    <row r="1004" spans="1:16" ht="16.5" x14ac:dyDescent="0.2">
      <c r="A1004" s="111"/>
      <c r="B1004" s="109"/>
      <c r="C1004" s="109"/>
      <c r="D1004" s="109"/>
      <c r="E1004" s="109"/>
      <c r="F1004" s="117"/>
      <c r="G1004" s="117"/>
      <c r="H1004" s="117"/>
      <c r="I1004" s="81"/>
      <c r="J1004" s="81"/>
      <c r="K1004" s="81"/>
      <c r="L1004" s="81"/>
      <c r="N1004" s="81"/>
      <c r="O1004" s="118"/>
    </row>
    <row r="1005" spans="1:16" ht="16.5" x14ac:dyDescent="0.2">
      <c r="A1005" s="111"/>
      <c r="B1005" s="109"/>
      <c r="C1005" s="109"/>
      <c r="D1005" s="109"/>
      <c r="E1005" s="109"/>
      <c r="F1005" s="117"/>
      <c r="G1005" s="117"/>
      <c r="H1005" s="117"/>
      <c r="I1005" s="81"/>
      <c r="J1005" s="81"/>
      <c r="K1005" s="81"/>
      <c r="L1005" s="81"/>
      <c r="N1005" s="81"/>
      <c r="O1005" s="118"/>
    </row>
    <row r="1006" spans="1:16" ht="16.5" x14ac:dyDescent="0.2">
      <c r="A1006" s="111"/>
      <c r="B1006" s="109"/>
      <c r="C1006" s="109"/>
      <c r="D1006" s="109"/>
      <c r="E1006" s="109"/>
      <c r="F1006" s="117"/>
      <c r="G1006" s="117"/>
      <c r="H1006" s="117"/>
      <c r="I1006" s="81"/>
      <c r="J1006" s="81"/>
      <c r="K1006" s="81"/>
      <c r="L1006" s="119"/>
      <c r="N1006" s="81"/>
      <c r="P1006" s="120"/>
    </row>
    <row r="1007" spans="1:16" ht="16.5" x14ac:dyDescent="0.2">
      <c r="A1007" s="111"/>
      <c r="B1007" s="109"/>
      <c r="C1007" s="109"/>
      <c r="D1007" s="109"/>
      <c r="E1007" s="109"/>
      <c r="F1007" s="117"/>
      <c r="G1007" s="117"/>
      <c r="H1007" s="117"/>
      <c r="I1007" s="81"/>
      <c r="J1007" s="81"/>
      <c r="K1007" s="81"/>
      <c r="L1007" s="81"/>
      <c r="N1007" s="81"/>
      <c r="O1007" s="118"/>
    </row>
    <row r="1008" spans="1:16" ht="16.5" x14ac:dyDescent="0.2">
      <c r="A1008" s="111"/>
      <c r="B1008" s="109"/>
      <c r="C1008" s="109"/>
      <c r="D1008" s="109"/>
      <c r="E1008" s="109"/>
      <c r="F1008" s="117"/>
      <c r="G1008" s="117"/>
      <c r="H1008" s="117"/>
      <c r="I1008" s="81"/>
      <c r="J1008" s="81"/>
      <c r="K1008" s="81"/>
      <c r="L1008" s="81"/>
      <c r="N1008" s="81"/>
      <c r="O1008" s="118"/>
    </row>
    <row r="1009" spans="1:15" ht="16.5" x14ac:dyDescent="0.2">
      <c r="A1009" s="111"/>
      <c r="B1009" s="109"/>
      <c r="C1009" s="109"/>
      <c r="D1009" s="109"/>
      <c r="E1009" s="109"/>
      <c r="F1009" s="117"/>
      <c r="G1009" s="117"/>
      <c r="H1009" s="117"/>
      <c r="I1009" s="81"/>
      <c r="J1009" s="81"/>
      <c r="K1009" s="81"/>
      <c r="L1009" s="81"/>
      <c r="N1009" s="81"/>
      <c r="O1009" s="118"/>
    </row>
    <row r="1010" spans="1:15" ht="16.5" x14ac:dyDescent="0.2">
      <c r="A1010" s="111"/>
      <c r="B1010" s="109"/>
      <c r="C1010" s="109"/>
      <c r="D1010" s="109"/>
      <c r="E1010" s="109"/>
      <c r="F1010" s="117"/>
      <c r="G1010" s="117"/>
      <c r="H1010" s="117"/>
      <c r="I1010" s="81"/>
      <c r="J1010" s="81"/>
      <c r="K1010" s="81"/>
      <c r="L1010" s="81"/>
      <c r="N1010" s="81"/>
      <c r="O1010" s="118"/>
    </row>
    <row r="1011" spans="1:15" ht="16.5" x14ac:dyDescent="0.2">
      <c r="A1011" s="111"/>
      <c r="B1011" s="109"/>
      <c r="C1011" s="109"/>
      <c r="D1011" s="109"/>
      <c r="E1011" s="109"/>
      <c r="F1011" s="117"/>
      <c r="G1011" s="117"/>
      <c r="H1011" s="117"/>
      <c r="I1011" s="81"/>
      <c r="J1011" s="81"/>
      <c r="K1011" s="81"/>
      <c r="L1011" s="81"/>
      <c r="N1011" s="81"/>
      <c r="O1011" s="118"/>
    </row>
    <row r="1012" spans="1:15" ht="16.5" x14ac:dyDescent="0.2">
      <c r="A1012" s="111"/>
      <c r="B1012" s="109"/>
      <c r="C1012" s="109"/>
      <c r="D1012" s="109"/>
      <c r="E1012" s="109"/>
      <c r="F1012" s="117"/>
      <c r="G1012" s="117"/>
      <c r="H1012" s="117"/>
      <c r="I1012" s="81"/>
      <c r="J1012" s="81"/>
      <c r="K1012" s="81"/>
      <c r="L1012" s="81"/>
      <c r="N1012" s="81"/>
      <c r="O1012" s="118"/>
    </row>
    <row r="1013" spans="1:15" ht="16.5" x14ac:dyDescent="0.2">
      <c r="A1013" s="111"/>
      <c r="B1013" s="109"/>
      <c r="C1013" s="109"/>
      <c r="D1013" s="109"/>
      <c r="E1013" s="109"/>
      <c r="F1013" s="117"/>
      <c r="G1013" s="117"/>
      <c r="H1013" s="117"/>
      <c r="I1013" s="81"/>
      <c r="J1013" s="81"/>
      <c r="K1013" s="81"/>
      <c r="L1013" s="81"/>
      <c r="N1013" s="81"/>
      <c r="O1013" s="118"/>
    </row>
    <row r="1014" spans="1:15" ht="16.5" x14ac:dyDescent="0.2">
      <c r="A1014" s="111"/>
      <c r="B1014" s="109"/>
      <c r="C1014" s="109"/>
      <c r="D1014" s="109"/>
      <c r="E1014" s="109"/>
      <c r="F1014" s="117"/>
      <c r="G1014" s="117"/>
      <c r="H1014" s="117"/>
      <c r="I1014" s="81"/>
      <c r="J1014" s="81"/>
      <c r="K1014" s="81"/>
      <c r="L1014" s="81"/>
      <c r="N1014" s="81"/>
      <c r="O1014" s="118"/>
    </row>
    <row r="1015" spans="1:15" ht="16.5" x14ac:dyDescent="0.2">
      <c r="A1015" s="111"/>
      <c r="B1015" s="109"/>
      <c r="C1015" s="109"/>
      <c r="D1015" s="109"/>
      <c r="E1015" s="109"/>
      <c r="F1015" s="117"/>
      <c r="G1015" s="117"/>
      <c r="H1015" s="117"/>
      <c r="I1015" s="81"/>
      <c r="J1015" s="81"/>
      <c r="K1015" s="81"/>
      <c r="L1015" s="81"/>
      <c r="N1015" s="81"/>
      <c r="O1015" s="118"/>
    </row>
    <row r="1016" spans="1:15" ht="16.5" x14ac:dyDescent="0.2">
      <c r="A1016" s="111"/>
      <c r="B1016" s="109"/>
      <c r="C1016" s="109"/>
      <c r="D1016" s="109"/>
      <c r="E1016" s="109"/>
      <c r="F1016" s="117"/>
      <c r="G1016" s="117"/>
      <c r="H1016" s="117"/>
      <c r="I1016" s="81"/>
      <c r="J1016" s="81"/>
      <c r="K1016" s="81"/>
      <c r="L1016" s="81"/>
      <c r="N1016" s="81"/>
      <c r="O1016" s="118"/>
    </row>
    <row r="1017" spans="1:15" ht="16.5" x14ac:dyDescent="0.2">
      <c r="A1017" s="111"/>
      <c r="B1017" s="109"/>
      <c r="C1017" s="109"/>
      <c r="D1017" s="109"/>
      <c r="E1017" s="109"/>
      <c r="F1017" s="117"/>
      <c r="G1017" s="117"/>
      <c r="H1017" s="117"/>
      <c r="I1017" s="81"/>
      <c r="J1017" s="81"/>
      <c r="K1017" s="81"/>
      <c r="L1017" s="81"/>
      <c r="N1017" s="81"/>
      <c r="O1017" s="118"/>
    </row>
    <row r="1018" spans="1:15" ht="16.5" x14ac:dyDescent="0.2">
      <c r="A1018" s="111"/>
      <c r="B1018" s="109"/>
      <c r="C1018" s="109"/>
      <c r="D1018" s="109"/>
      <c r="E1018" s="109"/>
      <c r="F1018" s="117"/>
      <c r="G1018" s="117"/>
      <c r="H1018" s="117"/>
      <c r="I1018" s="81"/>
      <c r="J1018" s="81"/>
      <c r="K1018" s="81"/>
      <c r="L1018" s="81"/>
      <c r="N1018" s="81"/>
      <c r="O1018" s="118"/>
    </row>
    <row r="1019" spans="1:15" ht="16.5" x14ac:dyDescent="0.2">
      <c r="A1019" s="111"/>
      <c r="B1019" s="109"/>
      <c r="C1019" s="109"/>
      <c r="D1019" s="109"/>
      <c r="E1019" s="109"/>
      <c r="F1019" s="117"/>
      <c r="G1019" s="117"/>
      <c r="H1019" s="117"/>
      <c r="I1019" s="81"/>
      <c r="J1019" s="81"/>
      <c r="K1019" s="81"/>
      <c r="L1019" s="81"/>
      <c r="N1019" s="81"/>
      <c r="O1019" s="118"/>
    </row>
    <row r="1020" spans="1:15" ht="16.5" x14ac:dyDescent="0.2">
      <c r="A1020" s="111"/>
      <c r="B1020" s="109"/>
      <c r="C1020" s="109"/>
      <c r="D1020" s="109"/>
      <c r="E1020" s="109"/>
      <c r="F1020" s="117"/>
      <c r="G1020" s="117"/>
      <c r="H1020" s="117"/>
      <c r="I1020" s="81"/>
      <c r="J1020" s="81"/>
      <c r="K1020" s="81"/>
      <c r="L1020" s="81"/>
      <c r="N1020" s="81"/>
      <c r="O1020" s="118"/>
    </row>
    <row r="1021" spans="1:15" ht="16.5" x14ac:dyDescent="0.2">
      <c r="A1021" s="111"/>
      <c r="B1021" s="109"/>
      <c r="C1021" s="109"/>
      <c r="D1021" s="109"/>
      <c r="E1021" s="109"/>
      <c r="F1021" s="117"/>
      <c r="G1021" s="117"/>
      <c r="H1021" s="117"/>
      <c r="I1021" s="81"/>
      <c r="J1021" s="81"/>
      <c r="K1021" s="81"/>
      <c r="L1021" s="81"/>
      <c r="N1021" s="81"/>
      <c r="O1021" s="118"/>
    </row>
    <row r="1022" spans="1:15" ht="16.5" x14ac:dyDescent="0.2">
      <c r="A1022" s="111"/>
      <c r="B1022" s="109"/>
      <c r="C1022" s="109"/>
      <c r="D1022" s="109"/>
      <c r="E1022" s="109"/>
      <c r="F1022" s="117"/>
      <c r="G1022" s="117"/>
      <c r="H1022" s="117"/>
      <c r="I1022" s="81"/>
      <c r="J1022" s="81"/>
      <c r="K1022" s="81"/>
      <c r="L1022" s="81"/>
      <c r="N1022" s="81"/>
      <c r="O1022" s="118"/>
    </row>
    <row r="1023" spans="1:15" ht="16.5" x14ac:dyDescent="0.2">
      <c r="A1023" s="111"/>
      <c r="B1023" s="109"/>
      <c r="C1023" s="109"/>
      <c r="D1023" s="109"/>
      <c r="E1023" s="109"/>
      <c r="F1023" s="117"/>
      <c r="G1023" s="117"/>
      <c r="H1023" s="117"/>
      <c r="I1023" s="81"/>
      <c r="J1023" s="81"/>
      <c r="K1023" s="81"/>
      <c r="L1023" s="81"/>
      <c r="N1023" s="81"/>
      <c r="O1023" s="118"/>
    </row>
    <row r="1024" spans="1:15" ht="16.5" x14ac:dyDescent="0.2">
      <c r="A1024" s="111"/>
      <c r="B1024" s="109"/>
      <c r="C1024" s="109"/>
      <c r="D1024" s="109"/>
      <c r="E1024" s="109"/>
      <c r="F1024" s="117"/>
      <c r="G1024" s="117"/>
      <c r="H1024" s="117"/>
      <c r="I1024" s="81"/>
      <c r="J1024" s="81"/>
      <c r="K1024" s="81"/>
      <c r="L1024" s="81"/>
      <c r="N1024" s="81"/>
      <c r="O1024" s="118"/>
    </row>
    <row r="1025" spans="1:15" ht="16.5" x14ac:dyDescent="0.2">
      <c r="A1025" s="111"/>
      <c r="B1025" s="109"/>
      <c r="C1025" s="109"/>
      <c r="D1025" s="109"/>
      <c r="E1025" s="109"/>
      <c r="F1025" s="117"/>
      <c r="G1025" s="117"/>
      <c r="H1025" s="117"/>
      <c r="I1025" s="81"/>
      <c r="J1025" s="81"/>
      <c r="K1025" s="81"/>
      <c r="L1025" s="81"/>
      <c r="N1025" s="81"/>
      <c r="O1025" s="118"/>
    </row>
    <row r="1026" spans="1:15" ht="16.5" x14ac:dyDescent="0.2">
      <c r="A1026" s="111"/>
      <c r="B1026" s="109"/>
      <c r="C1026" s="109"/>
      <c r="D1026" s="109"/>
      <c r="E1026" s="109"/>
      <c r="F1026" s="117"/>
      <c r="G1026" s="117"/>
      <c r="H1026" s="117"/>
      <c r="I1026" s="81"/>
      <c r="J1026" s="81"/>
      <c r="K1026" s="81"/>
      <c r="L1026" s="81"/>
      <c r="N1026" s="81"/>
      <c r="O1026" s="118"/>
    </row>
    <row r="1027" spans="1:15" ht="16.5" x14ac:dyDescent="0.2">
      <c r="A1027" s="111"/>
      <c r="B1027" s="109"/>
      <c r="C1027" s="109"/>
      <c r="D1027" s="109"/>
      <c r="E1027" s="109"/>
      <c r="F1027" s="117"/>
      <c r="G1027" s="117"/>
      <c r="H1027" s="117"/>
      <c r="I1027" s="81"/>
      <c r="J1027" s="81"/>
      <c r="K1027" s="81"/>
      <c r="L1027" s="81"/>
      <c r="N1027" s="81"/>
      <c r="O1027" s="118"/>
    </row>
    <row r="1028" spans="1:15" ht="16.5" x14ac:dyDescent="0.2">
      <c r="A1028" s="111"/>
      <c r="B1028" s="109"/>
      <c r="C1028" s="109"/>
      <c r="D1028" s="109"/>
      <c r="E1028" s="109"/>
      <c r="F1028" s="117"/>
      <c r="G1028" s="117"/>
      <c r="H1028" s="117"/>
      <c r="I1028" s="81"/>
      <c r="J1028" s="81"/>
      <c r="K1028" s="81"/>
      <c r="L1028" s="81"/>
      <c r="N1028" s="81"/>
      <c r="O1028" s="118"/>
    </row>
    <row r="1029" spans="1:15" ht="16.5" x14ac:dyDescent="0.2">
      <c r="A1029" s="111"/>
      <c r="B1029" s="109"/>
      <c r="C1029" s="109"/>
      <c r="D1029" s="109"/>
      <c r="E1029" s="109"/>
      <c r="F1029" s="117"/>
      <c r="G1029" s="117"/>
      <c r="H1029" s="117"/>
      <c r="I1029" s="81"/>
      <c r="J1029" s="81"/>
      <c r="K1029" s="81"/>
      <c r="L1029" s="81"/>
      <c r="N1029" s="81"/>
      <c r="O1029" s="118"/>
    </row>
    <row r="1030" spans="1:15" ht="16.5" x14ac:dyDescent="0.2">
      <c r="A1030" s="111"/>
      <c r="B1030" s="109"/>
      <c r="C1030" s="109"/>
      <c r="D1030" s="109"/>
      <c r="E1030" s="109"/>
      <c r="F1030" s="117"/>
      <c r="G1030" s="117"/>
      <c r="H1030" s="117"/>
      <c r="I1030" s="81"/>
      <c r="J1030" s="81"/>
      <c r="K1030" s="81"/>
      <c r="L1030" s="81"/>
      <c r="N1030" s="81"/>
      <c r="O1030" s="118"/>
    </row>
    <row r="1031" spans="1:15" ht="16.5" x14ac:dyDescent="0.2">
      <c r="A1031" s="111"/>
      <c r="B1031" s="109"/>
      <c r="C1031" s="109"/>
      <c r="D1031" s="109"/>
      <c r="E1031" s="109"/>
      <c r="F1031" s="117"/>
      <c r="G1031" s="117"/>
      <c r="H1031" s="117"/>
      <c r="I1031" s="81"/>
      <c r="J1031" s="81"/>
      <c r="K1031" s="81"/>
      <c r="L1031" s="81"/>
      <c r="N1031" s="81"/>
      <c r="O1031" s="118"/>
    </row>
    <row r="1032" spans="1:15" ht="16.5" x14ac:dyDescent="0.2">
      <c r="A1032" s="111"/>
      <c r="B1032" s="109"/>
      <c r="C1032" s="109"/>
      <c r="D1032" s="109"/>
      <c r="E1032" s="109"/>
      <c r="F1032" s="117"/>
      <c r="G1032" s="117"/>
      <c r="H1032" s="117"/>
      <c r="I1032" s="81"/>
      <c r="J1032" s="81"/>
      <c r="K1032" s="81"/>
      <c r="L1032" s="81"/>
      <c r="N1032" s="81"/>
      <c r="O1032" s="118"/>
    </row>
    <row r="1033" spans="1:15" ht="16.5" x14ac:dyDescent="0.2">
      <c r="A1033" s="111"/>
      <c r="B1033" s="109"/>
      <c r="C1033" s="109"/>
      <c r="D1033" s="109"/>
      <c r="E1033" s="109"/>
      <c r="F1033" s="117"/>
      <c r="G1033" s="117"/>
      <c r="H1033" s="117"/>
      <c r="I1033" s="81"/>
      <c r="J1033" s="81"/>
      <c r="K1033" s="81"/>
      <c r="L1033" s="81"/>
      <c r="N1033" s="81"/>
      <c r="O1033" s="118"/>
    </row>
    <row r="1034" spans="1:15" ht="16.5" x14ac:dyDescent="0.2">
      <c r="A1034" s="111"/>
      <c r="B1034" s="109"/>
      <c r="C1034" s="109"/>
      <c r="D1034" s="109"/>
      <c r="E1034" s="109"/>
      <c r="F1034" s="117"/>
      <c r="G1034" s="117"/>
      <c r="H1034" s="117"/>
      <c r="I1034" s="81"/>
      <c r="J1034" s="81"/>
      <c r="K1034" s="81"/>
      <c r="L1034" s="81"/>
      <c r="N1034" s="81"/>
      <c r="O1034" s="118"/>
    </row>
    <row r="1035" spans="1:15" ht="16.5" x14ac:dyDescent="0.2">
      <c r="A1035" s="111"/>
      <c r="B1035" s="109"/>
      <c r="C1035" s="109"/>
      <c r="D1035" s="109"/>
      <c r="E1035" s="109"/>
      <c r="F1035" s="117"/>
      <c r="G1035" s="117"/>
      <c r="H1035" s="117"/>
      <c r="I1035" s="81"/>
      <c r="J1035" s="81"/>
      <c r="K1035" s="81"/>
      <c r="L1035" s="81"/>
      <c r="N1035" s="81"/>
      <c r="O1035" s="118"/>
    </row>
    <row r="1036" spans="1:15" ht="16.5" x14ac:dyDescent="0.2">
      <c r="A1036" s="111"/>
      <c r="B1036" s="109"/>
      <c r="C1036" s="109"/>
      <c r="D1036" s="109"/>
      <c r="E1036" s="109"/>
      <c r="F1036" s="117"/>
      <c r="G1036" s="117"/>
      <c r="H1036" s="117"/>
      <c r="I1036" s="81"/>
      <c r="J1036" s="81"/>
      <c r="K1036" s="81"/>
      <c r="L1036" s="81"/>
      <c r="N1036" s="81"/>
      <c r="O1036" s="118"/>
    </row>
    <row r="1037" spans="1:15" ht="16.5" x14ac:dyDescent="0.2">
      <c r="A1037" s="111"/>
      <c r="B1037" s="109"/>
      <c r="C1037" s="109"/>
      <c r="D1037" s="109"/>
      <c r="E1037" s="109"/>
      <c r="F1037" s="117"/>
      <c r="G1037" s="117"/>
      <c r="H1037" s="117"/>
      <c r="I1037" s="81"/>
      <c r="J1037" s="81"/>
      <c r="K1037" s="81"/>
      <c r="L1037" s="81"/>
      <c r="N1037" s="81"/>
      <c r="O1037" s="118"/>
    </row>
    <row r="1038" spans="1:15" ht="16.5" x14ac:dyDescent="0.2">
      <c r="A1038" s="111"/>
      <c r="B1038" s="109"/>
      <c r="C1038" s="109"/>
      <c r="D1038" s="109"/>
      <c r="E1038" s="109"/>
      <c r="F1038" s="117"/>
      <c r="G1038" s="117"/>
      <c r="H1038" s="117"/>
      <c r="I1038" s="81"/>
      <c r="J1038" s="81"/>
      <c r="K1038" s="81"/>
      <c r="L1038" s="81"/>
      <c r="N1038" s="81"/>
      <c r="O1038" s="118"/>
    </row>
    <row r="1039" spans="1:15" ht="16.5" x14ac:dyDescent="0.2">
      <c r="A1039" s="111"/>
      <c r="B1039" s="109"/>
      <c r="C1039" s="109"/>
      <c r="D1039" s="109"/>
      <c r="E1039" s="109"/>
      <c r="F1039" s="117"/>
      <c r="G1039" s="117"/>
      <c r="H1039" s="117"/>
      <c r="I1039" s="81"/>
      <c r="J1039" s="81"/>
      <c r="K1039" s="81"/>
      <c r="L1039" s="81"/>
      <c r="N1039" s="81"/>
      <c r="O1039" s="118"/>
    </row>
    <row r="1040" spans="1:15" ht="16.5" x14ac:dyDescent="0.2">
      <c r="A1040" s="111"/>
      <c r="B1040" s="109"/>
      <c r="C1040" s="109"/>
      <c r="D1040" s="109"/>
      <c r="E1040" s="109"/>
      <c r="F1040" s="117"/>
      <c r="G1040" s="117"/>
      <c r="H1040" s="117"/>
      <c r="I1040" s="81"/>
      <c r="J1040" s="81"/>
      <c r="K1040" s="81"/>
      <c r="L1040" s="81"/>
      <c r="N1040" s="81"/>
      <c r="O1040" s="118"/>
    </row>
    <row r="1041" spans="1:15" ht="16.5" x14ac:dyDescent="0.2">
      <c r="A1041" s="111"/>
      <c r="B1041" s="109"/>
      <c r="C1041" s="109"/>
      <c r="D1041" s="109"/>
      <c r="E1041" s="109"/>
      <c r="F1041" s="117"/>
      <c r="G1041" s="117"/>
      <c r="H1041" s="117"/>
      <c r="I1041" s="81"/>
      <c r="J1041" s="81"/>
      <c r="K1041" s="81"/>
      <c r="L1041" s="81"/>
      <c r="N1041" s="81"/>
      <c r="O1041" s="118"/>
    </row>
    <row r="1042" spans="1:15" ht="16.5" x14ac:dyDescent="0.2">
      <c r="A1042" s="111"/>
      <c r="B1042" s="109"/>
      <c r="C1042" s="109"/>
      <c r="D1042" s="109"/>
      <c r="E1042" s="109"/>
      <c r="F1042" s="117"/>
      <c r="G1042" s="117"/>
      <c r="H1042" s="117"/>
      <c r="I1042" s="81"/>
      <c r="J1042" s="81"/>
      <c r="K1042" s="81"/>
      <c r="L1042" s="81"/>
      <c r="N1042" s="81"/>
      <c r="O1042" s="118"/>
    </row>
    <row r="1043" spans="1:15" ht="16.5" x14ac:dyDescent="0.2">
      <c r="A1043" s="111"/>
      <c r="B1043" s="109"/>
      <c r="C1043" s="109"/>
      <c r="D1043" s="109"/>
      <c r="E1043" s="109"/>
      <c r="F1043" s="117"/>
      <c r="G1043" s="117"/>
      <c r="H1043" s="117"/>
      <c r="I1043" s="81"/>
      <c r="J1043" s="81"/>
      <c r="K1043" s="81"/>
      <c r="L1043" s="81"/>
      <c r="N1043" s="81"/>
      <c r="O1043" s="118"/>
    </row>
    <row r="1044" spans="1:15" ht="16.5" x14ac:dyDescent="0.2">
      <c r="A1044" s="111"/>
      <c r="B1044" s="109"/>
      <c r="C1044" s="109"/>
      <c r="D1044" s="109"/>
      <c r="E1044" s="109"/>
      <c r="F1044" s="117"/>
      <c r="G1044" s="117"/>
      <c r="H1044" s="117"/>
      <c r="I1044" s="81"/>
      <c r="J1044" s="81"/>
      <c r="K1044" s="81"/>
      <c r="L1044" s="81"/>
      <c r="N1044" s="81"/>
      <c r="O1044" s="118"/>
    </row>
    <row r="1045" spans="1:15" ht="16.5" x14ac:dyDescent="0.2">
      <c r="A1045" s="111"/>
      <c r="B1045" s="109"/>
      <c r="C1045" s="109"/>
      <c r="D1045" s="109"/>
      <c r="E1045" s="109"/>
      <c r="F1045" s="117"/>
      <c r="G1045" s="117"/>
      <c r="H1045" s="117"/>
      <c r="I1045" s="81"/>
      <c r="J1045" s="81"/>
      <c r="K1045" s="81"/>
      <c r="L1045" s="81"/>
      <c r="N1045" s="81"/>
      <c r="O1045" s="118"/>
    </row>
    <row r="1046" spans="1:15" ht="16.5" x14ac:dyDescent="0.2">
      <c r="A1046" s="111"/>
      <c r="B1046" s="109"/>
      <c r="C1046" s="109"/>
      <c r="D1046" s="109"/>
      <c r="E1046" s="109"/>
      <c r="F1046" s="117"/>
      <c r="G1046" s="117"/>
      <c r="H1046" s="117"/>
      <c r="I1046" s="81"/>
      <c r="J1046" s="81"/>
      <c r="K1046" s="81"/>
      <c r="L1046" s="81"/>
      <c r="N1046" s="81"/>
      <c r="O1046" s="118"/>
    </row>
    <row r="1047" spans="1:15" ht="16.5" x14ac:dyDescent="0.2">
      <c r="A1047" s="111"/>
      <c r="B1047" s="109"/>
      <c r="C1047" s="109"/>
      <c r="D1047" s="109"/>
      <c r="E1047" s="109"/>
      <c r="F1047" s="117"/>
      <c r="G1047" s="117"/>
      <c r="H1047" s="117"/>
      <c r="I1047" s="81"/>
      <c r="J1047" s="81"/>
      <c r="K1047" s="81"/>
      <c r="L1047" s="81"/>
      <c r="N1047" s="81"/>
      <c r="O1047" s="118"/>
    </row>
    <row r="1048" spans="1:15" ht="16.5" x14ac:dyDescent="0.2">
      <c r="A1048" s="111"/>
      <c r="B1048" s="109"/>
      <c r="C1048" s="109"/>
      <c r="D1048" s="109"/>
      <c r="E1048" s="109"/>
      <c r="F1048" s="117"/>
      <c r="G1048" s="117"/>
      <c r="H1048" s="117"/>
      <c r="I1048" s="81"/>
      <c r="J1048" s="81"/>
      <c r="K1048" s="81"/>
      <c r="L1048" s="81"/>
      <c r="N1048" s="81"/>
      <c r="O1048" s="118"/>
    </row>
    <row r="1049" spans="1:15" ht="16.5" x14ac:dyDescent="0.2">
      <c r="A1049" s="111"/>
      <c r="B1049" s="109"/>
      <c r="C1049" s="109"/>
      <c r="D1049" s="109"/>
      <c r="E1049" s="109"/>
      <c r="F1049" s="117"/>
      <c r="G1049" s="117"/>
      <c r="H1049" s="117"/>
      <c r="I1049" s="81"/>
      <c r="J1049" s="81"/>
      <c r="K1049" s="81"/>
      <c r="L1049" s="81"/>
      <c r="N1049" s="81"/>
      <c r="O1049" s="118"/>
    </row>
    <row r="1050" spans="1:15" ht="16.5" x14ac:dyDescent="0.2">
      <c r="A1050" s="111"/>
      <c r="B1050" s="109"/>
      <c r="C1050" s="109"/>
      <c r="D1050" s="109"/>
      <c r="E1050" s="109"/>
      <c r="F1050" s="117"/>
      <c r="G1050" s="117"/>
      <c r="H1050" s="117"/>
      <c r="I1050" s="81"/>
      <c r="J1050" s="81"/>
      <c r="K1050" s="81"/>
      <c r="L1050" s="81"/>
      <c r="N1050" s="81"/>
      <c r="O1050" s="118"/>
    </row>
    <row r="1051" spans="1:15" ht="16.5" x14ac:dyDescent="0.2">
      <c r="A1051" s="111"/>
      <c r="B1051" s="109"/>
      <c r="C1051" s="109"/>
      <c r="D1051" s="109"/>
      <c r="E1051" s="109"/>
      <c r="F1051" s="117"/>
      <c r="G1051" s="117"/>
      <c r="H1051" s="117"/>
      <c r="I1051" s="81"/>
      <c r="J1051" s="81"/>
      <c r="K1051" s="81"/>
      <c r="L1051" s="81"/>
      <c r="N1051" s="81"/>
      <c r="O1051" s="118"/>
    </row>
    <row r="1052" spans="1:15" ht="16.5" x14ac:dyDescent="0.2">
      <c r="A1052" s="111"/>
      <c r="B1052" s="109"/>
      <c r="C1052" s="109"/>
      <c r="D1052" s="109"/>
      <c r="E1052" s="109"/>
      <c r="F1052" s="117"/>
      <c r="G1052" s="117"/>
      <c r="H1052" s="117"/>
      <c r="I1052" s="81"/>
      <c r="J1052" s="81"/>
      <c r="K1052" s="81"/>
      <c r="L1052" s="81"/>
      <c r="N1052" s="81"/>
      <c r="O1052" s="118"/>
    </row>
    <row r="1053" spans="1:15" ht="16.5" x14ac:dyDescent="0.2">
      <c r="A1053" s="111"/>
      <c r="B1053" s="109"/>
      <c r="C1053" s="109"/>
      <c r="D1053" s="109"/>
      <c r="E1053" s="109"/>
      <c r="F1053" s="117"/>
      <c r="G1053" s="117"/>
      <c r="H1053" s="117"/>
      <c r="I1053" s="81"/>
      <c r="J1053" s="81"/>
      <c r="K1053" s="81"/>
      <c r="L1053" s="81"/>
      <c r="N1053" s="81"/>
      <c r="O1053" s="118"/>
    </row>
    <row r="1054" spans="1:15" ht="16.5" x14ac:dyDescent="0.2">
      <c r="A1054" s="111"/>
      <c r="B1054" s="109"/>
      <c r="C1054" s="109"/>
      <c r="D1054" s="109"/>
      <c r="E1054" s="109"/>
      <c r="F1054" s="117"/>
      <c r="G1054" s="117"/>
      <c r="H1054" s="117"/>
      <c r="I1054" s="81"/>
      <c r="J1054" s="81"/>
      <c r="K1054" s="81"/>
      <c r="L1054" s="81"/>
      <c r="N1054" s="81"/>
      <c r="O1054" s="118"/>
    </row>
    <row r="1055" spans="1:15" ht="16.5" x14ac:dyDescent="0.2">
      <c r="A1055" s="111"/>
      <c r="B1055" s="109"/>
      <c r="C1055" s="109"/>
      <c r="D1055" s="109"/>
      <c r="E1055" s="109"/>
      <c r="F1055" s="117"/>
      <c r="G1055" s="117"/>
      <c r="H1055" s="117"/>
      <c r="I1055" s="81"/>
      <c r="J1055" s="81"/>
      <c r="K1055" s="81"/>
      <c r="L1055" s="81"/>
      <c r="N1055" s="81"/>
      <c r="O1055" s="118"/>
    </row>
    <row r="1056" spans="1:15" ht="16.5" x14ac:dyDescent="0.2">
      <c r="A1056" s="111"/>
      <c r="B1056" s="109"/>
      <c r="C1056" s="109"/>
      <c r="D1056" s="109"/>
      <c r="E1056" s="109"/>
      <c r="F1056" s="117"/>
      <c r="G1056" s="117"/>
      <c r="H1056" s="117"/>
      <c r="I1056" s="81"/>
      <c r="J1056" s="81"/>
      <c r="K1056" s="81"/>
      <c r="L1056" s="81"/>
      <c r="N1056" s="81"/>
      <c r="O1056" s="118"/>
    </row>
    <row r="1057" spans="1:15" ht="16.5" x14ac:dyDescent="0.2">
      <c r="A1057" s="111"/>
      <c r="B1057" s="109"/>
      <c r="C1057" s="109"/>
      <c r="D1057" s="109"/>
      <c r="E1057" s="109"/>
      <c r="F1057" s="117"/>
      <c r="G1057" s="117"/>
      <c r="H1057" s="117"/>
      <c r="I1057" s="81"/>
      <c r="J1057" s="81"/>
      <c r="K1057" s="81"/>
      <c r="L1057" s="81"/>
      <c r="N1057" s="81"/>
      <c r="O1057" s="118"/>
    </row>
    <row r="1058" spans="1:15" ht="16.5" x14ac:dyDescent="0.2">
      <c r="A1058" s="111"/>
      <c r="B1058" s="109"/>
      <c r="C1058" s="109"/>
      <c r="D1058" s="109"/>
      <c r="E1058" s="109"/>
      <c r="F1058" s="117"/>
      <c r="G1058" s="117"/>
      <c r="H1058" s="117"/>
      <c r="I1058" s="81"/>
      <c r="J1058" s="81"/>
      <c r="K1058" s="81"/>
      <c r="L1058" s="81"/>
      <c r="N1058" s="81"/>
      <c r="O1058" s="118"/>
    </row>
    <row r="1059" spans="1:15" ht="16.5" x14ac:dyDescent="0.2">
      <c r="A1059" s="111"/>
      <c r="B1059" s="109"/>
      <c r="C1059" s="109"/>
      <c r="D1059" s="109"/>
      <c r="E1059" s="109"/>
      <c r="F1059" s="117"/>
      <c r="G1059" s="117"/>
      <c r="H1059" s="117"/>
      <c r="I1059" s="81"/>
      <c r="J1059" s="81"/>
      <c r="K1059" s="81"/>
      <c r="L1059" s="81"/>
      <c r="N1059" s="81"/>
      <c r="O1059" s="118"/>
    </row>
    <row r="1060" spans="1:15" ht="16.5" x14ac:dyDescent="0.2">
      <c r="A1060" s="111"/>
      <c r="B1060" s="109"/>
      <c r="C1060" s="109"/>
      <c r="D1060" s="109"/>
      <c r="E1060" s="109"/>
      <c r="F1060" s="117"/>
      <c r="G1060" s="117"/>
      <c r="H1060" s="117"/>
      <c r="I1060" s="81"/>
      <c r="J1060" s="81"/>
      <c r="K1060" s="81"/>
      <c r="L1060" s="81"/>
      <c r="N1060" s="81"/>
      <c r="O1060" s="118"/>
    </row>
    <row r="1061" spans="1:15" ht="16.5" x14ac:dyDescent="0.2">
      <c r="A1061" s="111"/>
      <c r="B1061" s="109"/>
      <c r="C1061" s="109"/>
      <c r="D1061" s="109"/>
      <c r="E1061" s="109"/>
      <c r="F1061" s="117"/>
      <c r="G1061" s="117"/>
      <c r="H1061" s="117"/>
      <c r="I1061" s="81"/>
      <c r="J1061" s="81"/>
      <c r="K1061" s="81"/>
      <c r="L1061" s="81"/>
      <c r="N1061" s="81"/>
      <c r="O1061" s="118"/>
    </row>
    <row r="1062" spans="1:15" ht="16.5" x14ac:dyDescent="0.2">
      <c r="A1062" s="111"/>
      <c r="B1062" s="109"/>
      <c r="C1062" s="109"/>
      <c r="D1062" s="109"/>
      <c r="E1062" s="109"/>
      <c r="F1062" s="117"/>
      <c r="G1062" s="117"/>
      <c r="H1062" s="117"/>
      <c r="I1062" s="81"/>
      <c r="J1062" s="81"/>
      <c r="K1062" s="81"/>
      <c r="L1062" s="81"/>
      <c r="N1062" s="81"/>
      <c r="O1062" s="118"/>
    </row>
    <row r="1063" spans="1:15" ht="16.5" x14ac:dyDescent="0.2">
      <c r="A1063" s="111"/>
      <c r="B1063" s="109"/>
      <c r="C1063" s="109"/>
      <c r="D1063" s="109"/>
      <c r="E1063" s="109"/>
      <c r="F1063" s="117"/>
      <c r="G1063" s="117"/>
      <c r="H1063" s="117"/>
      <c r="I1063" s="81"/>
      <c r="J1063" s="81"/>
      <c r="K1063" s="81"/>
      <c r="L1063" s="81"/>
      <c r="N1063" s="81"/>
      <c r="O1063" s="118"/>
    </row>
    <row r="1064" spans="1:15" ht="16.5" x14ac:dyDescent="0.2">
      <c r="A1064" s="111"/>
      <c r="B1064" s="109"/>
      <c r="C1064" s="109"/>
      <c r="D1064" s="109"/>
      <c r="E1064" s="109"/>
      <c r="F1064" s="117"/>
      <c r="G1064" s="117"/>
      <c r="H1064" s="117"/>
      <c r="I1064" s="81"/>
      <c r="J1064" s="81"/>
      <c r="K1064" s="81"/>
      <c r="L1064" s="81"/>
      <c r="N1064" s="81"/>
      <c r="O1064" s="118"/>
    </row>
    <row r="1065" spans="1:15" ht="16.5" x14ac:dyDescent="0.2">
      <c r="A1065" s="111"/>
      <c r="B1065" s="109"/>
      <c r="C1065" s="109"/>
      <c r="D1065" s="109"/>
      <c r="E1065" s="109"/>
      <c r="F1065" s="117"/>
      <c r="G1065" s="117"/>
      <c r="H1065" s="117"/>
      <c r="I1065" s="81"/>
      <c r="J1065" s="81"/>
      <c r="K1065" s="81"/>
      <c r="L1065" s="81"/>
      <c r="N1065" s="81"/>
      <c r="O1065" s="118"/>
    </row>
    <row r="1066" spans="1:15" ht="16.5" x14ac:dyDescent="0.2">
      <c r="A1066" s="111"/>
      <c r="B1066" s="109"/>
      <c r="C1066" s="109"/>
      <c r="D1066" s="109"/>
      <c r="E1066" s="109"/>
      <c r="F1066" s="117"/>
      <c r="G1066" s="117"/>
      <c r="H1066" s="117"/>
      <c r="I1066" s="81"/>
      <c r="J1066" s="81"/>
      <c r="K1066" s="81"/>
      <c r="L1066" s="81"/>
      <c r="N1066" s="81"/>
      <c r="O1066" s="118"/>
    </row>
    <row r="1067" spans="1:15" ht="16.5" x14ac:dyDescent="0.2">
      <c r="A1067" s="111"/>
      <c r="B1067" s="109"/>
      <c r="C1067" s="109"/>
      <c r="D1067" s="109"/>
      <c r="E1067" s="109"/>
      <c r="F1067" s="117"/>
      <c r="G1067" s="117"/>
      <c r="H1067" s="117"/>
      <c r="I1067" s="81"/>
      <c r="J1067" s="81"/>
      <c r="K1067" s="81"/>
      <c r="L1067" s="81"/>
      <c r="N1067" s="81"/>
      <c r="O1067" s="118"/>
    </row>
    <row r="1068" spans="1:15" ht="16.5" x14ac:dyDescent="0.2">
      <c r="A1068" s="111"/>
      <c r="B1068" s="109"/>
      <c r="C1068" s="109"/>
      <c r="D1068" s="109"/>
      <c r="E1068" s="109"/>
      <c r="F1068" s="117"/>
      <c r="G1068" s="117"/>
      <c r="H1068" s="117"/>
      <c r="I1068" s="81"/>
      <c r="J1068" s="81"/>
      <c r="K1068" s="81"/>
      <c r="L1068" s="81"/>
      <c r="N1068" s="81"/>
      <c r="O1068" s="118"/>
    </row>
    <row r="1069" spans="1:15" ht="16.5" x14ac:dyDescent="0.2">
      <c r="A1069" s="111"/>
      <c r="B1069" s="109"/>
      <c r="C1069" s="109"/>
      <c r="D1069" s="109"/>
      <c r="E1069" s="109"/>
      <c r="F1069" s="117"/>
      <c r="G1069" s="117"/>
      <c r="H1069" s="117"/>
      <c r="I1069" s="81"/>
      <c r="J1069" s="81"/>
      <c r="K1069" s="81"/>
      <c r="L1069" s="81"/>
      <c r="N1069" s="81"/>
      <c r="O1069" s="118"/>
    </row>
    <row r="1070" spans="1:15" ht="16.5" x14ac:dyDescent="0.2">
      <c r="A1070" s="111"/>
      <c r="B1070" s="109"/>
      <c r="C1070" s="109"/>
      <c r="D1070" s="109"/>
      <c r="E1070" s="109"/>
      <c r="F1070" s="117"/>
      <c r="G1070" s="117"/>
      <c r="H1070" s="117"/>
      <c r="I1070" s="81"/>
      <c r="J1070" s="81"/>
      <c r="K1070" s="81"/>
      <c r="L1070" s="81"/>
      <c r="N1070" s="81"/>
      <c r="O1070" s="118"/>
    </row>
    <row r="1071" spans="1:15" ht="16.5" x14ac:dyDescent="0.2">
      <c r="A1071" s="111"/>
      <c r="B1071" s="109"/>
      <c r="C1071" s="109"/>
      <c r="D1071" s="109"/>
      <c r="E1071" s="109"/>
      <c r="F1071" s="117"/>
      <c r="G1071" s="117"/>
      <c r="H1071" s="117"/>
      <c r="I1071" s="81"/>
      <c r="J1071" s="81"/>
      <c r="K1071" s="81"/>
      <c r="L1071" s="81"/>
      <c r="N1071" s="81"/>
      <c r="O1071" s="118"/>
    </row>
    <row r="1072" spans="1:15" ht="16.5" x14ac:dyDescent="0.2">
      <c r="A1072" s="111"/>
      <c r="B1072" s="109"/>
      <c r="C1072" s="109"/>
      <c r="D1072" s="109"/>
      <c r="E1072" s="109"/>
      <c r="F1072" s="117"/>
      <c r="G1072" s="117"/>
      <c r="H1072" s="117"/>
      <c r="I1072" s="81"/>
      <c r="J1072" s="81"/>
      <c r="K1072" s="81"/>
      <c r="L1072" s="81"/>
      <c r="N1072" s="81"/>
      <c r="O1072" s="118"/>
    </row>
    <row r="1073" spans="1:15" ht="16.5" x14ac:dyDescent="0.2">
      <c r="A1073" s="111"/>
      <c r="B1073" s="109"/>
      <c r="C1073" s="109"/>
      <c r="D1073" s="109"/>
      <c r="E1073" s="109"/>
      <c r="F1073" s="117"/>
      <c r="G1073" s="117"/>
      <c r="H1073" s="117"/>
      <c r="I1073" s="81"/>
      <c r="J1073" s="81"/>
      <c r="K1073" s="81"/>
      <c r="L1073" s="81"/>
      <c r="N1073" s="81"/>
      <c r="O1073" s="118"/>
    </row>
    <row r="1074" spans="1:15" ht="16.5" x14ac:dyDescent="0.2">
      <c r="A1074" s="111"/>
      <c r="B1074" s="109"/>
      <c r="C1074" s="109"/>
      <c r="D1074" s="109"/>
      <c r="E1074" s="109"/>
      <c r="F1074" s="117"/>
      <c r="G1074" s="117"/>
      <c r="H1074" s="117"/>
      <c r="I1074" s="81"/>
      <c r="J1074" s="81"/>
      <c r="K1074" s="81"/>
      <c r="L1074" s="81"/>
      <c r="N1074" s="81"/>
      <c r="O1074" s="118"/>
    </row>
    <row r="1075" spans="1:15" ht="16.5" x14ac:dyDescent="0.2">
      <c r="A1075" s="111"/>
      <c r="B1075" s="109"/>
      <c r="C1075" s="109"/>
      <c r="D1075" s="109"/>
      <c r="E1075" s="109"/>
      <c r="F1075" s="117"/>
      <c r="G1075" s="117"/>
      <c r="H1075" s="117"/>
      <c r="I1075" s="81"/>
      <c r="J1075" s="81"/>
      <c r="K1075" s="81"/>
      <c r="L1075" s="81"/>
      <c r="N1075" s="81"/>
      <c r="O1075" s="118"/>
    </row>
    <row r="1076" spans="1:15" ht="16.5" x14ac:dyDescent="0.2">
      <c r="A1076" s="111"/>
      <c r="B1076" s="109"/>
      <c r="C1076" s="109"/>
      <c r="D1076" s="109"/>
      <c r="E1076" s="109"/>
      <c r="F1076" s="117"/>
      <c r="G1076" s="117"/>
      <c r="H1076" s="117"/>
      <c r="I1076" s="81"/>
      <c r="J1076" s="81"/>
      <c r="K1076" s="81"/>
      <c r="L1076" s="81"/>
      <c r="N1076" s="81"/>
      <c r="O1076" s="118"/>
    </row>
    <row r="1077" spans="1:15" ht="16.5" x14ac:dyDescent="0.2">
      <c r="A1077" s="111"/>
      <c r="B1077" s="109"/>
      <c r="C1077" s="109"/>
      <c r="D1077" s="109"/>
      <c r="E1077" s="109"/>
      <c r="F1077" s="117"/>
      <c r="G1077" s="117"/>
      <c r="H1077" s="117"/>
      <c r="I1077" s="81"/>
      <c r="J1077" s="81"/>
      <c r="K1077" s="81"/>
      <c r="L1077" s="81"/>
      <c r="N1077" s="81"/>
      <c r="O1077" s="118"/>
    </row>
    <row r="1078" spans="1:15" ht="16.5" x14ac:dyDescent="0.2">
      <c r="A1078" s="111"/>
      <c r="B1078" s="109"/>
      <c r="C1078" s="109"/>
      <c r="D1078" s="109"/>
      <c r="E1078" s="109"/>
      <c r="F1078" s="117"/>
      <c r="G1078" s="117"/>
      <c r="H1078" s="117"/>
      <c r="I1078" s="81"/>
      <c r="J1078" s="81"/>
      <c r="K1078" s="81"/>
      <c r="L1078" s="81"/>
      <c r="N1078" s="81"/>
      <c r="O1078" s="118"/>
    </row>
    <row r="1079" spans="1:15" ht="16.5" x14ac:dyDescent="0.2">
      <c r="A1079" s="111"/>
      <c r="B1079" s="109"/>
      <c r="C1079" s="109"/>
      <c r="D1079" s="109"/>
      <c r="E1079" s="109"/>
      <c r="F1079" s="117"/>
      <c r="G1079" s="117"/>
      <c r="H1079" s="117"/>
      <c r="I1079" s="81"/>
      <c r="J1079" s="81"/>
      <c r="K1079" s="81"/>
      <c r="L1079" s="81"/>
      <c r="N1079" s="81"/>
      <c r="O1079" s="118"/>
    </row>
    <row r="1080" spans="1:15" ht="16.5" x14ac:dyDescent="0.2">
      <c r="A1080" s="111"/>
      <c r="B1080" s="109"/>
      <c r="C1080" s="109"/>
      <c r="D1080" s="109"/>
      <c r="E1080" s="109"/>
      <c r="F1080" s="117"/>
      <c r="G1080" s="117"/>
      <c r="H1080" s="117"/>
      <c r="I1080" s="81"/>
      <c r="J1080" s="81"/>
      <c r="K1080" s="81"/>
      <c r="L1080" s="81"/>
      <c r="N1080" s="81"/>
      <c r="O1080" s="118"/>
    </row>
    <row r="1081" spans="1:15" ht="16.5" x14ac:dyDescent="0.2">
      <c r="A1081" s="111"/>
      <c r="B1081" s="109"/>
      <c r="C1081" s="109"/>
      <c r="D1081" s="109"/>
      <c r="E1081" s="109"/>
      <c r="F1081" s="117"/>
      <c r="G1081" s="117"/>
      <c r="H1081" s="117"/>
      <c r="I1081" s="81"/>
      <c r="J1081" s="81"/>
      <c r="K1081" s="81"/>
      <c r="L1081" s="81"/>
      <c r="N1081" s="81"/>
      <c r="O1081" s="118"/>
    </row>
    <row r="1082" spans="1:15" ht="16.5" x14ac:dyDescent="0.2">
      <c r="A1082" s="111"/>
      <c r="B1082" s="109"/>
      <c r="C1082" s="109"/>
      <c r="D1082" s="109"/>
      <c r="E1082" s="109"/>
      <c r="F1082" s="117"/>
      <c r="G1082" s="117"/>
      <c r="H1082" s="117"/>
      <c r="I1082" s="81"/>
      <c r="J1082" s="81"/>
      <c r="K1082" s="81"/>
      <c r="L1082" s="81"/>
      <c r="N1082" s="81"/>
      <c r="O1082" s="118"/>
    </row>
    <row r="1083" spans="1:15" ht="16.5" x14ac:dyDescent="0.2">
      <c r="A1083" s="111"/>
      <c r="B1083" s="109"/>
      <c r="C1083" s="109"/>
      <c r="D1083" s="109"/>
      <c r="E1083" s="109"/>
      <c r="F1083" s="117"/>
      <c r="G1083" s="117"/>
      <c r="H1083" s="117"/>
      <c r="I1083" s="81"/>
      <c r="J1083" s="81"/>
      <c r="K1083" s="81"/>
      <c r="L1083" s="81"/>
      <c r="N1083" s="81"/>
      <c r="O1083" s="118"/>
    </row>
    <row r="1084" spans="1:15" ht="16.5" x14ac:dyDescent="0.2">
      <c r="A1084" s="111"/>
      <c r="B1084" s="109"/>
      <c r="C1084" s="109"/>
      <c r="D1084" s="109"/>
      <c r="E1084" s="109"/>
      <c r="F1084" s="117"/>
      <c r="G1084" s="117"/>
      <c r="H1084" s="117"/>
      <c r="I1084" s="81"/>
      <c r="J1084" s="81"/>
      <c r="K1084" s="81"/>
      <c r="L1084" s="81"/>
      <c r="N1084" s="81"/>
      <c r="O1084" s="118"/>
    </row>
    <row r="1085" spans="1:15" ht="16.5" x14ac:dyDescent="0.2">
      <c r="A1085" s="111"/>
      <c r="B1085" s="109"/>
      <c r="C1085" s="109"/>
      <c r="D1085" s="109"/>
      <c r="E1085" s="109"/>
      <c r="F1085" s="117"/>
      <c r="G1085" s="117"/>
      <c r="H1085" s="117"/>
      <c r="I1085" s="81"/>
      <c r="J1085" s="81"/>
      <c r="K1085" s="81"/>
      <c r="L1085" s="81"/>
      <c r="N1085" s="81"/>
      <c r="O1085" s="118"/>
    </row>
    <row r="1086" spans="1:15" ht="16.5" x14ac:dyDescent="0.2">
      <c r="A1086" s="111"/>
      <c r="B1086" s="109"/>
      <c r="C1086" s="109"/>
      <c r="D1086" s="109"/>
      <c r="E1086" s="109"/>
      <c r="F1086" s="117"/>
      <c r="G1086" s="117"/>
      <c r="H1086" s="117"/>
      <c r="I1086" s="81"/>
      <c r="J1086" s="81"/>
      <c r="K1086" s="81"/>
      <c r="L1086" s="81"/>
      <c r="N1086" s="81"/>
      <c r="O1086" s="118"/>
    </row>
    <row r="1087" spans="1:15" ht="16.5" x14ac:dyDescent="0.2">
      <c r="A1087" s="111"/>
      <c r="B1087" s="109"/>
      <c r="C1087" s="109"/>
      <c r="D1087" s="109"/>
      <c r="E1087" s="109"/>
      <c r="F1087" s="117"/>
      <c r="G1087" s="117"/>
      <c r="H1087" s="117"/>
      <c r="I1087" s="81"/>
      <c r="J1087" s="81"/>
      <c r="K1087" s="81"/>
      <c r="L1087" s="81"/>
      <c r="N1087" s="81"/>
      <c r="O1087" s="118"/>
    </row>
    <row r="1088" spans="1:15" ht="16.5" x14ac:dyDescent="0.2">
      <c r="A1088" s="111"/>
      <c r="B1088" s="109"/>
      <c r="C1088" s="109"/>
      <c r="D1088" s="109"/>
      <c r="E1088" s="109"/>
      <c r="F1088" s="117"/>
      <c r="G1088" s="117"/>
      <c r="H1088" s="117"/>
      <c r="I1088" s="81"/>
      <c r="J1088" s="81"/>
      <c r="K1088" s="81"/>
      <c r="L1088" s="81"/>
      <c r="N1088" s="81"/>
      <c r="O1088" s="118"/>
    </row>
    <row r="1089" spans="1:15" ht="16.5" x14ac:dyDescent="0.2">
      <c r="A1089" s="111"/>
      <c r="B1089" s="109"/>
      <c r="C1089" s="109"/>
      <c r="D1089" s="109"/>
      <c r="E1089" s="109"/>
      <c r="F1089" s="117"/>
      <c r="G1089" s="117"/>
      <c r="H1089" s="117"/>
      <c r="I1089" s="81"/>
      <c r="J1089" s="81"/>
      <c r="K1089" s="81"/>
      <c r="L1089" s="81"/>
      <c r="N1089" s="81"/>
      <c r="O1089" s="118"/>
    </row>
    <row r="1090" spans="1:15" ht="16.5" x14ac:dyDescent="0.2">
      <c r="A1090" s="111"/>
      <c r="B1090" s="109"/>
      <c r="C1090" s="109"/>
      <c r="D1090" s="109"/>
      <c r="E1090" s="109"/>
      <c r="F1090" s="117"/>
      <c r="G1090" s="117"/>
      <c r="H1090" s="117"/>
      <c r="I1090" s="81"/>
      <c r="J1090" s="81"/>
      <c r="K1090" s="81"/>
      <c r="L1090" s="81"/>
      <c r="N1090" s="81"/>
      <c r="O1090" s="118"/>
    </row>
    <row r="1091" spans="1:15" ht="16.5" x14ac:dyDescent="0.2">
      <c r="A1091" s="111"/>
      <c r="B1091" s="109"/>
      <c r="C1091" s="109"/>
      <c r="D1091" s="109"/>
      <c r="E1091" s="109"/>
      <c r="F1091" s="117"/>
      <c r="G1091" s="117"/>
      <c r="H1091" s="117"/>
      <c r="I1091" s="81"/>
      <c r="J1091" s="81"/>
      <c r="K1091" s="81"/>
      <c r="L1091" s="81"/>
      <c r="N1091" s="81"/>
      <c r="O1091" s="118"/>
    </row>
    <row r="1092" spans="1:15" ht="16.5" x14ac:dyDescent="0.2">
      <c r="A1092" s="111"/>
      <c r="B1092" s="109"/>
      <c r="C1092" s="109"/>
      <c r="D1092" s="109"/>
      <c r="E1092" s="109"/>
      <c r="F1092" s="117"/>
      <c r="G1092" s="117"/>
      <c r="H1092" s="117"/>
      <c r="I1092" s="81"/>
      <c r="J1092" s="81"/>
      <c r="K1092" s="81"/>
      <c r="L1092" s="81"/>
      <c r="N1092" s="81"/>
      <c r="O1092" s="118"/>
    </row>
    <row r="1093" spans="1:15" ht="16.5" x14ac:dyDescent="0.2">
      <c r="A1093" s="111"/>
      <c r="B1093" s="109"/>
      <c r="C1093" s="109"/>
      <c r="D1093" s="109"/>
      <c r="E1093" s="109"/>
      <c r="F1093" s="117"/>
      <c r="G1093" s="117"/>
      <c r="H1093" s="117"/>
      <c r="I1093" s="81"/>
      <c r="J1093" s="81"/>
      <c r="K1093" s="81"/>
      <c r="L1093" s="81"/>
      <c r="N1093" s="81"/>
      <c r="O1093" s="118"/>
    </row>
    <row r="1094" spans="1:15" ht="16.5" x14ac:dyDescent="0.2">
      <c r="A1094" s="111"/>
      <c r="B1094" s="109"/>
      <c r="C1094" s="109"/>
      <c r="D1094" s="109"/>
      <c r="E1094" s="109"/>
      <c r="F1094" s="117"/>
      <c r="G1094" s="117"/>
      <c r="H1094" s="117"/>
      <c r="I1094" s="81"/>
      <c r="J1094" s="81"/>
      <c r="K1094" s="81"/>
      <c r="L1094" s="81"/>
      <c r="N1094" s="81"/>
      <c r="O1094" s="118"/>
    </row>
    <row r="1095" spans="1:15" ht="16.5" x14ac:dyDescent="0.2">
      <c r="A1095" s="111"/>
      <c r="B1095" s="109"/>
      <c r="C1095" s="109"/>
      <c r="D1095" s="109"/>
      <c r="E1095" s="109"/>
      <c r="F1095" s="117"/>
      <c r="G1095" s="117"/>
      <c r="H1095" s="117"/>
      <c r="I1095" s="81"/>
      <c r="J1095" s="81"/>
      <c r="K1095" s="81"/>
      <c r="L1095" s="81"/>
      <c r="N1095" s="81"/>
      <c r="O1095" s="118"/>
    </row>
    <row r="1096" spans="1:15" ht="16.5" x14ac:dyDescent="0.2">
      <c r="A1096" s="111"/>
      <c r="B1096" s="109"/>
      <c r="C1096" s="109"/>
      <c r="D1096" s="109"/>
      <c r="E1096" s="109"/>
      <c r="F1096" s="117"/>
      <c r="G1096" s="117"/>
      <c r="H1096" s="117"/>
      <c r="I1096" s="81"/>
      <c r="J1096" s="81"/>
      <c r="K1096" s="81"/>
      <c r="L1096" s="81"/>
      <c r="N1096" s="81"/>
      <c r="O1096" s="118"/>
    </row>
    <row r="1097" spans="1:15" ht="16.5" x14ac:dyDescent="0.2">
      <c r="A1097" s="111"/>
      <c r="B1097" s="109"/>
      <c r="C1097" s="109"/>
      <c r="D1097" s="109"/>
      <c r="E1097" s="109"/>
      <c r="F1097" s="117"/>
      <c r="G1097" s="117"/>
      <c r="H1097" s="117"/>
      <c r="I1097" s="81"/>
      <c r="J1097" s="81"/>
      <c r="K1097" s="81"/>
      <c r="L1097" s="81"/>
      <c r="N1097" s="81"/>
      <c r="O1097" s="118"/>
    </row>
    <row r="1098" spans="1:15" ht="16.5" x14ac:dyDescent="0.2">
      <c r="A1098" s="111"/>
      <c r="B1098" s="109"/>
      <c r="C1098" s="109"/>
      <c r="D1098" s="109"/>
      <c r="E1098" s="109"/>
      <c r="F1098" s="117"/>
      <c r="G1098" s="117"/>
      <c r="H1098" s="117"/>
      <c r="I1098" s="81"/>
      <c r="J1098" s="81"/>
      <c r="K1098" s="81"/>
      <c r="L1098" s="81"/>
      <c r="N1098" s="81"/>
      <c r="O1098" s="118"/>
    </row>
    <row r="1099" spans="1:15" ht="16.5" x14ac:dyDescent="0.2">
      <c r="A1099" s="111"/>
      <c r="B1099" s="109"/>
      <c r="C1099" s="109"/>
      <c r="D1099" s="109"/>
      <c r="E1099" s="109"/>
      <c r="F1099" s="117"/>
      <c r="G1099" s="117"/>
      <c r="H1099" s="117"/>
      <c r="I1099" s="81"/>
      <c r="J1099" s="81"/>
      <c r="K1099" s="81"/>
      <c r="L1099" s="81"/>
      <c r="N1099" s="81"/>
      <c r="O1099" s="118"/>
    </row>
    <row r="1100" spans="1:15" ht="16.5" x14ac:dyDescent="0.2">
      <c r="A1100" s="111"/>
      <c r="B1100" s="109"/>
      <c r="C1100" s="109"/>
      <c r="D1100" s="109"/>
      <c r="E1100" s="109"/>
      <c r="F1100" s="117"/>
      <c r="G1100" s="117"/>
      <c r="H1100" s="117"/>
      <c r="I1100" s="81"/>
      <c r="J1100" s="81"/>
      <c r="K1100" s="81"/>
      <c r="L1100" s="81"/>
      <c r="N1100" s="81"/>
      <c r="O1100" s="118"/>
    </row>
    <row r="1101" spans="1:15" ht="16.5" x14ac:dyDescent="0.2">
      <c r="A1101" s="111"/>
      <c r="B1101" s="109"/>
      <c r="C1101" s="109"/>
      <c r="D1101" s="109"/>
      <c r="E1101" s="109"/>
      <c r="F1101" s="117"/>
      <c r="G1101" s="117"/>
      <c r="H1101" s="117"/>
      <c r="I1101" s="81"/>
      <c r="J1101" s="81"/>
      <c r="K1101" s="81"/>
      <c r="L1101" s="81"/>
      <c r="N1101" s="81"/>
      <c r="O1101" s="118"/>
    </row>
    <row r="1102" spans="1:15" ht="16.5" x14ac:dyDescent="0.2">
      <c r="A1102" s="111"/>
      <c r="B1102" s="109"/>
      <c r="C1102" s="109"/>
      <c r="D1102" s="109"/>
      <c r="E1102" s="109"/>
      <c r="F1102" s="117"/>
      <c r="G1102" s="117"/>
      <c r="H1102" s="117"/>
      <c r="I1102" s="81"/>
      <c r="J1102" s="81"/>
      <c r="K1102" s="81"/>
      <c r="L1102" s="81"/>
      <c r="N1102" s="81"/>
      <c r="O1102" s="118"/>
    </row>
    <row r="1103" spans="1:15" ht="16.5" x14ac:dyDescent="0.2">
      <c r="A1103" s="111"/>
      <c r="B1103" s="109"/>
      <c r="C1103" s="109"/>
      <c r="D1103" s="109"/>
      <c r="E1103" s="109"/>
      <c r="F1103" s="117"/>
      <c r="G1103" s="117"/>
      <c r="H1103" s="117"/>
      <c r="I1103" s="81"/>
      <c r="J1103" s="81"/>
      <c r="K1103" s="81"/>
      <c r="L1103" s="81"/>
      <c r="N1103" s="81"/>
      <c r="O1103" s="118"/>
    </row>
    <row r="1104" spans="1:15" ht="16.5" x14ac:dyDescent="0.2">
      <c r="A1104" s="111"/>
      <c r="B1104" s="109"/>
      <c r="C1104" s="109"/>
      <c r="D1104" s="109"/>
      <c r="E1104" s="109"/>
      <c r="F1104" s="117"/>
      <c r="G1104" s="117"/>
      <c r="H1104" s="117"/>
      <c r="I1104" s="81"/>
      <c r="J1104" s="81"/>
      <c r="K1104" s="81"/>
      <c r="L1104" s="81"/>
      <c r="N1104" s="81"/>
      <c r="O1104" s="118"/>
    </row>
    <row r="1105" spans="1:15" ht="16.5" x14ac:dyDescent="0.2">
      <c r="A1105" s="111"/>
      <c r="B1105" s="109"/>
      <c r="C1105" s="109"/>
      <c r="D1105" s="109"/>
      <c r="E1105" s="109"/>
      <c r="F1105" s="117"/>
      <c r="G1105" s="117"/>
      <c r="H1105" s="117"/>
      <c r="I1105" s="81"/>
      <c r="J1105" s="81"/>
      <c r="K1105" s="81"/>
      <c r="L1105" s="81"/>
      <c r="N1105" s="81"/>
      <c r="O1105" s="118"/>
    </row>
    <row r="1106" spans="1:15" ht="16.5" x14ac:dyDescent="0.2">
      <c r="A1106" s="111"/>
      <c r="B1106" s="109"/>
      <c r="C1106" s="109"/>
      <c r="D1106" s="109"/>
      <c r="E1106" s="109"/>
      <c r="F1106" s="117"/>
      <c r="G1106" s="117"/>
      <c r="H1106" s="117"/>
      <c r="I1106" s="81"/>
      <c r="J1106" s="81"/>
      <c r="K1106" s="81"/>
      <c r="L1106" s="81"/>
      <c r="N1106" s="81"/>
      <c r="O1106" s="118"/>
    </row>
    <row r="1107" spans="1:15" ht="16.5" x14ac:dyDescent="0.2">
      <c r="A1107" s="111"/>
      <c r="B1107" s="109"/>
      <c r="C1107" s="109"/>
      <c r="D1107" s="109"/>
      <c r="E1107" s="109"/>
      <c r="F1107" s="117"/>
      <c r="G1107" s="117"/>
      <c r="H1107" s="117"/>
      <c r="I1107" s="81"/>
      <c r="J1107" s="81"/>
      <c r="K1107" s="81"/>
      <c r="L1107" s="81"/>
      <c r="N1107" s="81"/>
      <c r="O1107" s="118"/>
    </row>
    <row r="1108" spans="1:15" ht="16.5" x14ac:dyDescent="0.2">
      <c r="A1108" s="111"/>
      <c r="B1108" s="109"/>
      <c r="C1108" s="109"/>
      <c r="D1108" s="109"/>
      <c r="E1108" s="109"/>
      <c r="F1108" s="117"/>
      <c r="G1108" s="117"/>
      <c r="H1108" s="117"/>
      <c r="I1108" s="81"/>
      <c r="J1108" s="81"/>
      <c r="K1108" s="81"/>
      <c r="L1108" s="81"/>
      <c r="N1108" s="81"/>
      <c r="O1108" s="118"/>
    </row>
    <row r="1109" spans="1:15" ht="16.5" x14ac:dyDescent="0.2">
      <c r="A1109" s="111"/>
      <c r="B1109" s="109"/>
      <c r="C1109" s="109"/>
      <c r="D1109" s="109"/>
      <c r="E1109" s="109"/>
      <c r="F1109" s="117"/>
      <c r="G1109" s="117"/>
      <c r="H1109" s="117"/>
      <c r="I1109" s="81"/>
      <c r="J1109" s="81"/>
      <c r="K1109" s="81"/>
      <c r="L1109" s="81"/>
      <c r="N1109" s="81"/>
      <c r="O1109" s="118"/>
    </row>
    <row r="1110" spans="1:15" ht="16.5" x14ac:dyDescent="0.2">
      <c r="A1110" s="111"/>
      <c r="B1110" s="109"/>
      <c r="C1110" s="109"/>
      <c r="D1110" s="109"/>
      <c r="E1110" s="109"/>
      <c r="F1110" s="117"/>
      <c r="G1110" s="117"/>
      <c r="H1110" s="117"/>
      <c r="I1110" s="81"/>
      <c r="J1110" s="81"/>
      <c r="K1110" s="81"/>
      <c r="L1110" s="81"/>
      <c r="N1110" s="81"/>
      <c r="O1110" s="118"/>
    </row>
    <row r="1111" spans="1:15" ht="16.5" x14ac:dyDescent="0.2">
      <c r="A1111" s="111"/>
      <c r="B1111" s="109"/>
      <c r="C1111" s="109"/>
      <c r="D1111" s="109"/>
      <c r="E1111" s="109"/>
      <c r="F1111" s="117"/>
      <c r="G1111" s="117"/>
      <c r="H1111" s="117"/>
      <c r="I1111" s="81"/>
      <c r="J1111" s="81"/>
      <c r="K1111" s="81"/>
      <c r="L1111" s="81"/>
      <c r="N1111" s="81"/>
      <c r="O1111" s="118"/>
    </row>
    <row r="1112" spans="1:15" ht="16.5" x14ac:dyDescent="0.2">
      <c r="A1112" s="111"/>
      <c r="B1112" s="109"/>
      <c r="C1112" s="109"/>
      <c r="D1112" s="109"/>
      <c r="E1112" s="109"/>
      <c r="F1112" s="117"/>
      <c r="G1112" s="117"/>
      <c r="H1112" s="117"/>
      <c r="I1112" s="81"/>
      <c r="J1112" s="81"/>
      <c r="K1112" s="81"/>
      <c r="L1112" s="81"/>
      <c r="N1112" s="81"/>
      <c r="O1112" s="118"/>
    </row>
    <row r="1113" spans="1:15" ht="16.5" x14ac:dyDescent="0.2">
      <c r="A1113" s="111"/>
      <c r="B1113" s="109"/>
      <c r="C1113" s="109"/>
      <c r="D1113" s="109"/>
      <c r="E1113" s="109"/>
      <c r="F1113" s="117"/>
      <c r="G1113" s="117"/>
      <c r="H1113" s="117"/>
      <c r="I1113" s="81"/>
      <c r="J1113" s="81"/>
      <c r="K1113" s="81"/>
      <c r="L1113" s="81"/>
      <c r="N1113" s="81"/>
      <c r="O1113" s="118"/>
    </row>
    <row r="1114" spans="1:15" ht="16.5" x14ac:dyDescent="0.2">
      <c r="A1114" s="111"/>
      <c r="B1114" s="109"/>
      <c r="C1114" s="109"/>
      <c r="D1114" s="109"/>
      <c r="E1114" s="109"/>
      <c r="F1114" s="117"/>
      <c r="G1114" s="117"/>
      <c r="H1114" s="117"/>
      <c r="I1114" s="81"/>
      <c r="J1114" s="81"/>
      <c r="K1114" s="81"/>
      <c r="L1114" s="81"/>
      <c r="N1114" s="81"/>
      <c r="O1114" s="118"/>
    </row>
    <row r="1115" spans="1:15" ht="16.5" x14ac:dyDescent="0.2">
      <c r="A1115" s="111"/>
      <c r="B1115" s="109"/>
      <c r="C1115" s="109"/>
      <c r="D1115" s="109"/>
      <c r="E1115" s="109"/>
      <c r="F1115" s="117"/>
      <c r="G1115" s="117"/>
      <c r="H1115" s="117"/>
      <c r="I1115" s="81"/>
      <c r="J1115" s="81"/>
      <c r="K1115" s="81"/>
      <c r="L1115" s="81"/>
      <c r="N1115" s="81"/>
      <c r="O1115" s="118"/>
    </row>
    <row r="1116" spans="1:15" ht="16.5" x14ac:dyDescent="0.2">
      <c r="A1116" s="111"/>
      <c r="B1116" s="109"/>
      <c r="C1116" s="109"/>
      <c r="D1116" s="109"/>
      <c r="E1116" s="109"/>
      <c r="F1116" s="117"/>
      <c r="G1116" s="117"/>
      <c r="H1116" s="117"/>
      <c r="I1116" s="81"/>
      <c r="J1116" s="81"/>
      <c r="K1116" s="81"/>
      <c r="L1116" s="81"/>
      <c r="N1116" s="81"/>
      <c r="O1116" s="118"/>
    </row>
    <row r="1117" spans="1:15" ht="16.5" x14ac:dyDescent="0.2">
      <c r="A1117" s="111"/>
      <c r="B1117" s="109"/>
      <c r="C1117" s="109"/>
      <c r="D1117" s="109"/>
      <c r="E1117" s="109"/>
      <c r="F1117" s="117"/>
      <c r="G1117" s="117"/>
      <c r="H1117" s="117"/>
      <c r="I1117" s="81"/>
      <c r="J1117" s="81"/>
      <c r="K1117" s="81"/>
      <c r="L1117" s="81"/>
      <c r="N1117" s="81"/>
      <c r="O1117" s="118"/>
    </row>
    <row r="1118" spans="1:15" ht="16.5" x14ac:dyDescent="0.2">
      <c r="A1118" s="111"/>
      <c r="B1118" s="109"/>
      <c r="C1118" s="109"/>
      <c r="D1118" s="109"/>
      <c r="E1118" s="109"/>
      <c r="F1118" s="117"/>
      <c r="G1118" s="117"/>
      <c r="H1118" s="117"/>
      <c r="I1118" s="81"/>
      <c r="J1118" s="81"/>
      <c r="K1118" s="81"/>
      <c r="L1118" s="81"/>
      <c r="N1118" s="81"/>
      <c r="O1118" s="118"/>
    </row>
    <row r="1119" spans="1:15" ht="16.5" x14ac:dyDescent="0.2">
      <c r="A1119" s="111"/>
      <c r="B1119" s="109"/>
      <c r="C1119" s="109"/>
      <c r="D1119" s="109"/>
      <c r="E1119" s="109"/>
      <c r="F1119" s="117"/>
      <c r="G1119" s="117"/>
      <c r="H1119" s="117"/>
      <c r="I1119" s="81"/>
      <c r="J1119" s="81"/>
      <c r="K1119" s="81"/>
      <c r="L1119" s="81"/>
      <c r="N1119" s="81"/>
      <c r="O1119" s="118"/>
    </row>
    <row r="1120" spans="1:15" ht="16.5" x14ac:dyDescent="0.2">
      <c r="A1120" s="111"/>
      <c r="B1120" s="109"/>
      <c r="C1120" s="109"/>
      <c r="D1120" s="109"/>
      <c r="E1120" s="109"/>
      <c r="F1120" s="117"/>
      <c r="G1120" s="117"/>
      <c r="H1120" s="117"/>
      <c r="I1120" s="81"/>
      <c r="J1120" s="81"/>
      <c r="K1120" s="81"/>
      <c r="L1120" s="81"/>
      <c r="N1120" s="81"/>
      <c r="O1120" s="118"/>
    </row>
    <row r="1121" spans="1:16" ht="16.5" x14ac:dyDescent="0.2">
      <c r="A1121" s="111"/>
      <c r="B1121" s="109"/>
      <c r="C1121" s="109"/>
      <c r="D1121" s="109"/>
      <c r="E1121" s="109"/>
      <c r="F1121" s="117"/>
      <c r="G1121" s="117"/>
      <c r="H1121" s="117"/>
      <c r="I1121" s="81"/>
      <c r="J1121" s="81"/>
      <c r="K1121" s="81"/>
      <c r="L1121" s="81"/>
      <c r="N1121" s="81"/>
      <c r="O1121" s="118"/>
    </row>
    <row r="1122" spans="1:16" ht="16.5" x14ac:dyDescent="0.2">
      <c r="A1122" s="111"/>
      <c r="B1122" s="109"/>
      <c r="C1122" s="109"/>
      <c r="D1122" s="109"/>
      <c r="E1122" s="109"/>
      <c r="F1122" s="117"/>
      <c r="G1122" s="117"/>
      <c r="H1122" s="117"/>
      <c r="I1122" s="81"/>
      <c r="J1122" s="81"/>
      <c r="K1122" s="81"/>
      <c r="L1122" s="81"/>
      <c r="N1122" s="81"/>
      <c r="O1122" s="118"/>
    </row>
    <row r="1123" spans="1:16" ht="16.5" x14ac:dyDescent="0.2">
      <c r="A1123" s="111"/>
      <c r="B1123" s="109"/>
      <c r="C1123" s="109"/>
      <c r="D1123" s="109"/>
      <c r="E1123" s="109"/>
      <c r="F1123" s="117"/>
      <c r="G1123" s="117"/>
      <c r="H1123" s="117"/>
      <c r="I1123" s="81"/>
      <c r="J1123" s="81"/>
      <c r="K1123" s="81"/>
      <c r="L1123" s="81"/>
      <c r="N1123" s="81"/>
      <c r="O1123" s="118"/>
    </row>
    <row r="1124" spans="1:16" ht="16.5" x14ac:dyDescent="0.2">
      <c r="A1124" s="111"/>
      <c r="B1124" s="109"/>
      <c r="C1124" s="109"/>
      <c r="D1124" s="109"/>
      <c r="E1124" s="109"/>
      <c r="F1124" s="117"/>
      <c r="G1124" s="117"/>
      <c r="H1124" s="117"/>
      <c r="I1124" s="81"/>
      <c r="J1124" s="81"/>
      <c r="K1124" s="81"/>
      <c r="L1124" s="119"/>
      <c r="N1124" s="81"/>
      <c r="P1124" s="120"/>
    </row>
    <row r="1125" spans="1:16" ht="16.5" x14ac:dyDescent="0.2">
      <c r="A1125" s="111"/>
      <c r="B1125" s="109"/>
      <c r="C1125" s="109"/>
      <c r="D1125" s="109"/>
      <c r="E1125" s="109"/>
      <c r="F1125" s="117"/>
      <c r="G1125" s="117"/>
      <c r="H1125" s="117"/>
      <c r="I1125" s="81"/>
      <c r="J1125" s="81"/>
      <c r="K1125" s="81"/>
      <c r="L1125" s="81"/>
      <c r="N1125" s="81"/>
      <c r="O1125" s="118"/>
    </row>
    <row r="1126" spans="1:16" ht="16.5" x14ac:dyDescent="0.2">
      <c r="A1126" s="111"/>
      <c r="B1126" s="109"/>
      <c r="C1126" s="109"/>
      <c r="D1126" s="109"/>
      <c r="E1126" s="109"/>
      <c r="F1126" s="117"/>
      <c r="G1126" s="117"/>
      <c r="H1126" s="117"/>
      <c r="I1126" s="81"/>
      <c r="J1126" s="81"/>
      <c r="K1126" s="81"/>
      <c r="L1126" s="81"/>
      <c r="N1126" s="81"/>
      <c r="O1126" s="118"/>
    </row>
    <row r="1127" spans="1:16" ht="16.5" x14ac:dyDescent="0.2">
      <c r="A1127" s="111"/>
      <c r="B1127" s="109"/>
      <c r="C1127" s="109"/>
      <c r="D1127" s="109"/>
      <c r="E1127" s="109"/>
      <c r="F1127" s="117"/>
      <c r="G1127" s="117"/>
      <c r="H1127" s="117"/>
      <c r="I1127" s="81"/>
      <c r="J1127" s="81"/>
      <c r="K1127" s="81"/>
      <c r="L1127" s="81"/>
      <c r="N1127" s="81"/>
      <c r="O1127" s="118"/>
    </row>
    <row r="1128" spans="1:16" ht="16.5" x14ac:dyDescent="0.2">
      <c r="A1128" s="111"/>
      <c r="B1128" s="109"/>
      <c r="C1128" s="109"/>
      <c r="D1128" s="109"/>
      <c r="E1128" s="109"/>
      <c r="F1128" s="117"/>
      <c r="G1128" s="117"/>
      <c r="H1128" s="117"/>
      <c r="I1128" s="81"/>
      <c r="J1128" s="81"/>
      <c r="K1128" s="81"/>
      <c r="L1128" s="81"/>
      <c r="N1128" s="81"/>
      <c r="O1128" s="118"/>
    </row>
    <row r="1129" spans="1:16" ht="16.5" x14ac:dyDescent="0.2">
      <c r="A1129" s="111"/>
      <c r="B1129" s="109"/>
      <c r="C1129" s="109"/>
      <c r="D1129" s="109"/>
      <c r="E1129" s="109"/>
      <c r="F1129" s="117"/>
      <c r="G1129" s="117"/>
      <c r="H1129" s="117"/>
      <c r="I1129" s="81"/>
      <c r="J1129" s="81"/>
      <c r="K1129" s="81"/>
      <c r="L1129" s="81"/>
      <c r="N1129" s="81"/>
      <c r="O1129" s="118"/>
    </row>
    <row r="1130" spans="1:16" ht="16.5" x14ac:dyDescent="0.2">
      <c r="A1130" s="111"/>
      <c r="B1130" s="109"/>
      <c r="C1130" s="109"/>
      <c r="D1130" s="109"/>
      <c r="E1130" s="109"/>
      <c r="F1130" s="117"/>
      <c r="G1130" s="117"/>
      <c r="H1130" s="117"/>
      <c r="I1130" s="81"/>
      <c r="J1130" s="81"/>
      <c r="K1130" s="81"/>
      <c r="L1130" s="81"/>
      <c r="N1130" s="81"/>
      <c r="O1130" s="118"/>
    </row>
    <row r="1131" spans="1:16" ht="16.5" x14ac:dyDescent="0.2">
      <c r="A1131" s="111"/>
      <c r="B1131" s="109"/>
      <c r="C1131" s="109"/>
      <c r="D1131" s="109"/>
      <c r="E1131" s="109"/>
      <c r="F1131" s="117"/>
      <c r="G1131" s="117"/>
      <c r="H1131" s="117"/>
      <c r="I1131" s="81"/>
      <c r="J1131" s="81"/>
      <c r="K1131" s="81"/>
      <c r="L1131" s="81"/>
      <c r="N1131" s="81"/>
      <c r="O1131" s="118"/>
    </row>
    <row r="1132" spans="1:16" ht="16.5" x14ac:dyDescent="0.2">
      <c r="A1132" s="111"/>
      <c r="B1132" s="109"/>
      <c r="C1132" s="109"/>
      <c r="D1132" s="109"/>
      <c r="E1132" s="109"/>
      <c r="F1132" s="117"/>
      <c r="G1132" s="117"/>
      <c r="H1132" s="117"/>
      <c r="I1132" s="81"/>
      <c r="J1132" s="81"/>
      <c r="K1132" s="81"/>
      <c r="L1132" s="81"/>
      <c r="N1132" s="81"/>
      <c r="O1132" s="118"/>
    </row>
    <row r="1133" spans="1:16" ht="16.5" x14ac:dyDescent="0.2">
      <c r="A1133" s="111"/>
      <c r="B1133" s="109"/>
      <c r="C1133" s="109"/>
      <c r="D1133" s="109"/>
      <c r="E1133" s="109"/>
      <c r="F1133" s="117"/>
      <c r="G1133" s="117"/>
      <c r="H1133" s="117"/>
      <c r="I1133" s="81"/>
      <c r="J1133" s="81"/>
      <c r="K1133" s="81"/>
      <c r="L1133" s="81"/>
      <c r="N1133" s="81"/>
      <c r="O1133" s="118"/>
    </row>
    <row r="1134" spans="1:16" ht="16.5" x14ac:dyDescent="0.2">
      <c r="A1134" s="111"/>
      <c r="B1134" s="109"/>
      <c r="C1134" s="109"/>
      <c r="D1134" s="109"/>
      <c r="E1134" s="109"/>
      <c r="F1134" s="117"/>
      <c r="G1134" s="117"/>
      <c r="H1134" s="117"/>
      <c r="I1134" s="81"/>
      <c r="J1134" s="81"/>
      <c r="K1134" s="81"/>
      <c r="L1134" s="81"/>
      <c r="N1134" s="81"/>
      <c r="O1134" s="118"/>
    </row>
    <row r="1135" spans="1:16" ht="16.5" x14ac:dyDescent="0.2">
      <c r="A1135" s="111"/>
      <c r="B1135" s="109"/>
      <c r="C1135" s="109"/>
      <c r="D1135" s="109"/>
      <c r="E1135" s="109"/>
      <c r="F1135" s="117"/>
      <c r="G1135" s="117"/>
      <c r="H1135" s="117"/>
      <c r="I1135" s="81"/>
      <c r="J1135" s="81"/>
      <c r="K1135" s="81"/>
      <c r="L1135" s="81"/>
      <c r="N1135" s="81"/>
      <c r="O1135" s="118"/>
    </row>
    <row r="1136" spans="1:16" ht="16.5" x14ac:dyDescent="0.2">
      <c r="A1136" s="111"/>
      <c r="B1136" s="109"/>
      <c r="C1136" s="109"/>
      <c r="D1136" s="109"/>
      <c r="E1136" s="109"/>
      <c r="F1136" s="117"/>
      <c r="G1136" s="117"/>
      <c r="H1136" s="117"/>
      <c r="I1136" s="81"/>
      <c r="J1136" s="81"/>
      <c r="K1136" s="81"/>
      <c r="L1136" s="81"/>
      <c r="N1136" s="81"/>
      <c r="O1136" s="118"/>
    </row>
    <row r="1137" spans="1:15" ht="16.5" x14ac:dyDescent="0.2">
      <c r="A1137" s="111"/>
      <c r="B1137" s="109"/>
      <c r="C1137" s="109"/>
      <c r="D1137" s="109"/>
      <c r="E1137" s="109"/>
      <c r="F1137" s="117"/>
      <c r="G1137" s="117"/>
      <c r="H1137" s="117"/>
      <c r="I1137" s="81"/>
      <c r="J1137" s="81"/>
      <c r="K1137" s="81"/>
      <c r="L1137" s="81"/>
      <c r="N1137" s="81"/>
      <c r="O1137" s="118"/>
    </row>
    <row r="1138" spans="1:15" ht="16.5" x14ac:dyDescent="0.2">
      <c r="A1138" s="111"/>
      <c r="B1138" s="109"/>
      <c r="C1138" s="109"/>
      <c r="D1138" s="109"/>
      <c r="E1138" s="109"/>
      <c r="F1138" s="117"/>
      <c r="G1138" s="117"/>
      <c r="H1138" s="117"/>
      <c r="I1138" s="81"/>
      <c r="J1138" s="81"/>
      <c r="K1138" s="81"/>
      <c r="L1138" s="81"/>
      <c r="N1138" s="81"/>
      <c r="O1138" s="118"/>
    </row>
    <row r="1139" spans="1:15" ht="16.5" x14ac:dyDescent="0.2">
      <c r="A1139" s="111"/>
      <c r="B1139" s="109"/>
      <c r="C1139" s="109"/>
      <c r="D1139" s="109"/>
      <c r="E1139" s="109"/>
      <c r="F1139" s="117"/>
      <c r="G1139" s="117"/>
      <c r="H1139" s="117"/>
      <c r="I1139" s="81"/>
      <c r="J1139" s="81"/>
      <c r="K1139" s="81"/>
      <c r="L1139" s="81"/>
      <c r="N1139" s="81"/>
      <c r="O1139" s="118"/>
    </row>
    <row r="1140" spans="1:15" ht="16.5" x14ac:dyDescent="0.2">
      <c r="A1140" s="111"/>
      <c r="B1140" s="109"/>
      <c r="C1140" s="109"/>
      <c r="D1140" s="109"/>
      <c r="E1140" s="109"/>
      <c r="F1140" s="117"/>
      <c r="G1140" s="117"/>
      <c r="H1140" s="117"/>
      <c r="I1140" s="81"/>
      <c r="J1140" s="81"/>
      <c r="K1140" s="81"/>
      <c r="L1140" s="81"/>
      <c r="N1140" s="81"/>
      <c r="O1140" s="118"/>
    </row>
    <row r="1141" spans="1:15" ht="16.5" x14ac:dyDescent="0.2">
      <c r="A1141" s="111"/>
      <c r="B1141" s="109"/>
      <c r="C1141" s="109"/>
      <c r="D1141" s="109"/>
      <c r="E1141" s="109"/>
      <c r="F1141" s="117"/>
      <c r="G1141" s="117"/>
      <c r="H1141" s="117"/>
      <c r="I1141" s="81"/>
      <c r="J1141" s="81"/>
      <c r="K1141" s="81"/>
      <c r="L1141" s="81"/>
      <c r="N1141" s="81"/>
      <c r="O1141" s="118"/>
    </row>
    <row r="1142" spans="1:15" ht="16.5" x14ac:dyDescent="0.2">
      <c r="A1142" s="111"/>
      <c r="B1142" s="109"/>
      <c r="C1142" s="109"/>
      <c r="D1142" s="109"/>
      <c r="E1142" s="109"/>
      <c r="F1142" s="117"/>
      <c r="G1142" s="117"/>
      <c r="H1142" s="117"/>
      <c r="I1142" s="81"/>
      <c r="J1142" s="81"/>
      <c r="K1142" s="81"/>
      <c r="L1142" s="81"/>
      <c r="N1142" s="81"/>
      <c r="O1142" s="118"/>
    </row>
    <row r="1143" spans="1:15" ht="16.5" x14ac:dyDescent="0.2">
      <c r="A1143" s="111"/>
      <c r="B1143" s="109"/>
      <c r="C1143" s="109"/>
      <c r="D1143" s="109"/>
      <c r="E1143" s="109"/>
      <c r="F1143" s="117"/>
      <c r="G1143" s="117"/>
      <c r="H1143" s="117"/>
      <c r="I1143" s="81"/>
      <c r="J1143" s="81"/>
      <c r="K1143" s="81"/>
      <c r="L1143" s="81"/>
      <c r="N1143" s="81"/>
      <c r="O1143" s="118"/>
    </row>
    <row r="1144" spans="1:15" ht="16.5" x14ac:dyDescent="0.2">
      <c r="A1144" s="111"/>
      <c r="B1144" s="109"/>
      <c r="C1144" s="109"/>
      <c r="D1144" s="109"/>
      <c r="E1144" s="109"/>
      <c r="F1144" s="117"/>
      <c r="G1144" s="117"/>
      <c r="H1144" s="117"/>
      <c r="I1144" s="81"/>
      <c r="J1144" s="81"/>
      <c r="K1144" s="81"/>
      <c r="L1144" s="81"/>
      <c r="N1144" s="81"/>
      <c r="O1144" s="118"/>
    </row>
    <row r="1145" spans="1:15" ht="16.5" x14ac:dyDescent="0.2">
      <c r="A1145" s="111"/>
      <c r="B1145" s="109"/>
      <c r="C1145" s="109"/>
      <c r="D1145" s="109"/>
      <c r="E1145" s="109"/>
      <c r="F1145" s="117"/>
      <c r="G1145" s="117"/>
      <c r="H1145" s="117"/>
      <c r="I1145" s="81"/>
      <c r="J1145" s="81"/>
      <c r="K1145" s="81"/>
      <c r="L1145" s="81"/>
      <c r="N1145" s="81"/>
      <c r="O1145" s="118"/>
    </row>
    <row r="1146" spans="1:15" ht="16.5" x14ac:dyDescent="0.2">
      <c r="A1146" s="111"/>
      <c r="B1146" s="109"/>
      <c r="C1146" s="109"/>
      <c r="D1146" s="109"/>
      <c r="E1146" s="109"/>
      <c r="F1146" s="117"/>
      <c r="G1146" s="117"/>
      <c r="H1146" s="117"/>
      <c r="I1146" s="81"/>
      <c r="J1146" s="81"/>
      <c r="K1146" s="81"/>
      <c r="L1146" s="81"/>
      <c r="N1146" s="81"/>
      <c r="O1146" s="118"/>
    </row>
    <row r="1147" spans="1:15" ht="16.5" x14ac:dyDescent="0.2">
      <c r="A1147" s="111"/>
      <c r="B1147" s="109"/>
      <c r="C1147" s="109"/>
      <c r="D1147" s="109"/>
      <c r="E1147" s="109"/>
      <c r="F1147" s="117"/>
      <c r="G1147" s="117"/>
      <c r="H1147" s="117"/>
      <c r="I1147" s="81"/>
      <c r="J1147" s="81"/>
      <c r="K1147" s="81"/>
      <c r="L1147" s="81"/>
      <c r="N1147" s="81"/>
      <c r="O1147" s="118"/>
    </row>
    <row r="1148" spans="1:15" ht="16.5" x14ac:dyDescent="0.2">
      <c r="A1148" s="111"/>
      <c r="B1148" s="109"/>
      <c r="C1148" s="109"/>
      <c r="D1148" s="109"/>
      <c r="E1148" s="109"/>
      <c r="F1148" s="117"/>
      <c r="G1148" s="117"/>
      <c r="H1148" s="117"/>
      <c r="I1148" s="81"/>
      <c r="J1148" s="81"/>
      <c r="K1148" s="81"/>
      <c r="L1148" s="81"/>
      <c r="N1148" s="81"/>
      <c r="O1148" s="118"/>
    </row>
    <row r="1149" spans="1:15" ht="16.5" x14ac:dyDescent="0.2">
      <c r="A1149" s="111"/>
      <c r="B1149" s="109"/>
      <c r="C1149" s="109"/>
      <c r="D1149" s="109"/>
      <c r="E1149" s="109"/>
      <c r="F1149" s="117"/>
      <c r="G1149" s="117"/>
      <c r="H1149" s="117"/>
      <c r="I1149" s="81"/>
      <c r="J1149" s="81"/>
      <c r="K1149" s="81"/>
      <c r="L1149" s="81"/>
      <c r="N1149" s="81"/>
      <c r="O1149" s="118"/>
    </row>
    <row r="1150" spans="1:15" ht="16.5" x14ac:dyDescent="0.2">
      <c r="A1150" s="111"/>
      <c r="B1150" s="109"/>
      <c r="C1150" s="109"/>
      <c r="D1150" s="109"/>
      <c r="E1150" s="109"/>
      <c r="F1150" s="117"/>
      <c r="G1150" s="117"/>
      <c r="H1150" s="117"/>
      <c r="I1150" s="81"/>
      <c r="J1150" s="81"/>
      <c r="K1150" s="81"/>
      <c r="L1150" s="81"/>
      <c r="N1150" s="81"/>
      <c r="O1150" s="118"/>
    </row>
    <row r="1151" spans="1:15" ht="16.5" x14ac:dyDescent="0.2">
      <c r="A1151" s="111"/>
      <c r="B1151" s="109"/>
      <c r="C1151" s="109"/>
      <c r="D1151" s="109"/>
      <c r="E1151" s="109"/>
      <c r="F1151" s="117"/>
      <c r="G1151" s="117"/>
      <c r="H1151" s="117"/>
      <c r="I1151" s="81"/>
      <c r="J1151" s="81"/>
      <c r="K1151" s="81"/>
      <c r="L1151" s="81"/>
      <c r="N1151" s="81"/>
      <c r="O1151" s="118"/>
    </row>
    <row r="1152" spans="1:15" ht="16.5" x14ac:dyDescent="0.2">
      <c r="A1152" s="111"/>
      <c r="B1152" s="109"/>
      <c r="C1152" s="109"/>
      <c r="D1152" s="109"/>
      <c r="E1152" s="109"/>
      <c r="F1152" s="117"/>
      <c r="G1152" s="117"/>
      <c r="H1152" s="117"/>
      <c r="I1152" s="81"/>
      <c r="J1152" s="81"/>
      <c r="K1152" s="81"/>
      <c r="L1152" s="81"/>
      <c r="N1152" s="81"/>
      <c r="O1152" s="118"/>
    </row>
    <row r="1153" spans="1:16" ht="16.5" x14ac:dyDescent="0.2">
      <c r="A1153" s="111"/>
      <c r="B1153" s="113"/>
      <c r="C1153" s="113"/>
      <c r="D1153" s="113"/>
      <c r="E1153" s="113"/>
      <c r="F1153" s="117"/>
      <c r="G1153" s="117"/>
      <c r="H1153" s="117"/>
      <c r="I1153" s="81"/>
      <c r="J1153" s="81"/>
      <c r="K1153" s="81"/>
      <c r="L1153" s="119"/>
      <c r="N1153" s="81"/>
      <c r="P1153" s="120"/>
    </row>
    <row r="1154" spans="1:16" ht="16.5" x14ac:dyDescent="0.2">
      <c r="A1154" s="111"/>
      <c r="B1154" s="109"/>
      <c r="C1154" s="109"/>
      <c r="D1154" s="109"/>
      <c r="E1154" s="109"/>
      <c r="F1154" s="117"/>
      <c r="G1154" s="117"/>
      <c r="H1154" s="117"/>
      <c r="I1154" s="81"/>
      <c r="J1154" s="81"/>
      <c r="K1154" s="81"/>
      <c r="L1154" s="81"/>
      <c r="N1154" s="81"/>
      <c r="O1154" s="118"/>
    </row>
    <row r="1155" spans="1:16" ht="16.5" x14ac:dyDescent="0.2">
      <c r="A1155" s="111"/>
      <c r="B1155" s="109"/>
      <c r="C1155" s="109"/>
      <c r="D1155" s="109"/>
      <c r="E1155" s="109"/>
      <c r="F1155" s="117"/>
      <c r="G1155" s="117"/>
      <c r="H1155" s="117"/>
      <c r="I1155" s="81"/>
      <c r="J1155" s="81"/>
      <c r="K1155" s="81"/>
      <c r="L1155" s="81"/>
      <c r="N1155" s="81"/>
      <c r="O1155" s="118"/>
    </row>
    <row r="1156" spans="1:16" ht="16.5" x14ac:dyDescent="0.2">
      <c r="A1156" s="111"/>
      <c r="B1156" s="109"/>
      <c r="C1156" s="109"/>
      <c r="D1156" s="109"/>
      <c r="E1156" s="109"/>
      <c r="F1156" s="117"/>
      <c r="G1156" s="117"/>
      <c r="H1156" s="117"/>
      <c r="I1156" s="81"/>
      <c r="J1156" s="81"/>
      <c r="K1156" s="81"/>
      <c r="L1156" s="81"/>
      <c r="N1156" s="81"/>
      <c r="O1156" s="118"/>
    </row>
    <row r="1157" spans="1:16" ht="16.5" x14ac:dyDescent="0.2">
      <c r="A1157" s="111"/>
      <c r="B1157" s="113"/>
      <c r="C1157" s="113"/>
      <c r="D1157" s="113"/>
      <c r="E1157" s="113"/>
      <c r="F1157" s="117"/>
      <c r="G1157" s="117"/>
      <c r="H1157" s="117"/>
      <c r="I1157" s="81"/>
      <c r="J1157" s="81"/>
      <c r="K1157" s="81"/>
      <c r="L1157" s="119"/>
      <c r="N1157" s="81"/>
      <c r="P1157" s="120"/>
    </row>
    <row r="1158" spans="1:16" ht="16.5" x14ac:dyDescent="0.2">
      <c r="A1158" s="111"/>
      <c r="B1158" s="109"/>
      <c r="C1158" s="109"/>
      <c r="D1158" s="109"/>
      <c r="E1158" s="109"/>
      <c r="F1158" s="117"/>
      <c r="G1158" s="117"/>
      <c r="H1158" s="117"/>
      <c r="I1158" s="81"/>
      <c r="J1158" s="81"/>
      <c r="K1158" s="81"/>
      <c r="L1158" s="81"/>
      <c r="N1158" s="81"/>
      <c r="O1158" s="118"/>
    </row>
    <row r="1159" spans="1:16" ht="16.5" x14ac:dyDescent="0.2">
      <c r="A1159" s="111"/>
      <c r="B1159" s="109"/>
      <c r="C1159" s="109"/>
      <c r="D1159" s="109"/>
      <c r="E1159" s="109"/>
      <c r="F1159" s="117"/>
      <c r="G1159" s="117"/>
      <c r="H1159" s="117"/>
      <c r="I1159" s="81"/>
      <c r="J1159" s="81"/>
      <c r="K1159" s="81"/>
      <c r="L1159" s="81"/>
      <c r="N1159" s="81"/>
      <c r="O1159" s="118"/>
    </row>
    <row r="1160" spans="1:16" ht="16.5" x14ac:dyDescent="0.2">
      <c r="A1160" s="111"/>
      <c r="B1160" s="109"/>
      <c r="C1160" s="109"/>
      <c r="D1160" s="109"/>
      <c r="E1160" s="109"/>
      <c r="F1160" s="117"/>
      <c r="G1160" s="117"/>
      <c r="H1160" s="117"/>
      <c r="I1160" s="81"/>
      <c r="J1160" s="81"/>
      <c r="K1160" s="81"/>
      <c r="L1160" s="81"/>
      <c r="N1160" s="81"/>
      <c r="O1160" s="118"/>
    </row>
    <row r="1161" spans="1:16" ht="16.5" x14ac:dyDescent="0.2">
      <c r="A1161" s="111"/>
      <c r="B1161" s="109"/>
      <c r="C1161" s="109"/>
      <c r="D1161" s="109"/>
      <c r="E1161" s="109"/>
      <c r="F1161" s="117"/>
      <c r="G1161" s="117"/>
      <c r="H1161" s="117"/>
      <c r="I1161" s="81"/>
      <c r="J1161" s="81"/>
      <c r="K1161" s="81"/>
      <c r="L1161" s="81"/>
      <c r="N1161" s="81"/>
      <c r="O1161" s="118"/>
    </row>
    <row r="1162" spans="1:16" ht="16.5" x14ac:dyDescent="0.2">
      <c r="A1162" s="111"/>
      <c r="F1162" s="117"/>
      <c r="G1162" s="117"/>
      <c r="H1162" s="117"/>
      <c r="I1162" s="81"/>
      <c r="J1162" s="81"/>
      <c r="K1162" s="81"/>
      <c r="L1162" s="81"/>
      <c r="N1162" s="81"/>
      <c r="O1162" s="118"/>
    </row>
    <row r="1163" spans="1:16" ht="16.5" x14ac:dyDescent="0.2">
      <c r="A1163" s="111"/>
      <c r="B1163" s="113"/>
      <c r="C1163" s="113"/>
      <c r="D1163" s="113"/>
      <c r="E1163" s="113"/>
      <c r="F1163" s="117"/>
      <c r="G1163" s="117"/>
      <c r="H1163" s="117"/>
      <c r="I1163" s="81"/>
      <c r="J1163" s="81"/>
      <c r="K1163" s="81"/>
      <c r="L1163" s="119"/>
      <c r="N1163" s="81"/>
      <c r="P1163" s="120"/>
    </row>
    <row r="1164" spans="1:16" ht="16.5" x14ac:dyDescent="0.2">
      <c r="A1164" s="111"/>
      <c r="B1164" s="113"/>
      <c r="C1164" s="113"/>
      <c r="D1164" s="113"/>
      <c r="E1164" s="113"/>
      <c r="F1164" s="117"/>
      <c r="G1164" s="117"/>
      <c r="H1164" s="117"/>
      <c r="I1164" s="81"/>
      <c r="J1164" s="81"/>
      <c r="K1164" s="81"/>
      <c r="L1164" s="81"/>
      <c r="N1164" s="81"/>
      <c r="O1164" s="118"/>
    </row>
    <row r="1165" spans="1:16" ht="16.5" x14ac:dyDescent="0.2">
      <c r="A1165" s="111"/>
      <c r="B1165" s="113"/>
      <c r="C1165" s="113"/>
      <c r="D1165" s="113"/>
      <c r="E1165" s="113"/>
      <c r="F1165" s="117"/>
      <c r="G1165" s="117"/>
      <c r="H1165" s="117"/>
      <c r="I1165" s="81"/>
      <c r="J1165" s="81"/>
      <c r="K1165" s="81"/>
      <c r="L1165" s="119"/>
      <c r="N1165" s="81"/>
      <c r="P1165" s="120"/>
    </row>
    <row r="1166" spans="1:16" ht="16.5" x14ac:dyDescent="0.2">
      <c r="A1166" s="111"/>
      <c r="B1166" s="113"/>
      <c r="C1166" s="113"/>
      <c r="D1166" s="113"/>
      <c r="E1166" s="113"/>
      <c r="F1166" s="113"/>
      <c r="G1166" s="113"/>
      <c r="H1166" s="113"/>
      <c r="I1166" s="113"/>
      <c r="J1166" s="113"/>
    </row>
    <row r="1167" spans="1:16" ht="16.5" x14ac:dyDescent="0.2">
      <c r="A1167" s="111"/>
      <c r="B1167" s="113"/>
      <c r="C1167" s="113"/>
      <c r="D1167" s="113"/>
      <c r="E1167" s="113"/>
      <c r="F1167" s="113"/>
      <c r="G1167" s="113"/>
      <c r="H1167" s="113"/>
      <c r="I1167" s="113"/>
      <c r="J1167" s="113"/>
      <c r="K1167" s="81"/>
      <c r="L1167" s="119"/>
      <c r="N1167" s="81"/>
      <c r="P1167" s="120"/>
    </row>
    <row r="1168" spans="1:16" ht="16.5" x14ac:dyDescent="0.2">
      <c r="A1168" s="111"/>
      <c r="B1168" s="113"/>
      <c r="C1168" s="113"/>
      <c r="D1168" s="113"/>
      <c r="E1168" s="113"/>
      <c r="F1168" s="113"/>
      <c r="G1168" s="113"/>
      <c r="H1168" s="113"/>
      <c r="I1168" s="113"/>
      <c r="J1168" s="113"/>
    </row>
    <row r="1169" spans="1:16" ht="16.5" x14ac:dyDescent="0.2">
      <c r="A1169" s="111"/>
      <c r="B1169" s="113"/>
      <c r="C1169" s="113"/>
      <c r="D1169" s="113"/>
      <c r="E1169" s="113"/>
      <c r="F1169" s="113"/>
      <c r="G1169" s="113"/>
      <c r="H1169" s="113"/>
      <c r="I1169" s="113"/>
      <c r="J1169" s="113"/>
      <c r="K1169" s="81"/>
      <c r="L1169" s="119"/>
      <c r="N1169" s="81"/>
      <c r="P1169" s="120"/>
    </row>
    <row r="1170" spans="1:16" ht="16.5" x14ac:dyDescent="0.2">
      <c r="A1170" s="111"/>
      <c r="B1170" s="113"/>
      <c r="C1170" s="113"/>
      <c r="D1170" s="113"/>
      <c r="E1170" s="113"/>
      <c r="F1170" s="117"/>
      <c r="G1170" s="117"/>
      <c r="H1170" s="117"/>
      <c r="I1170" s="81"/>
      <c r="J1170" s="81"/>
      <c r="K1170" s="81"/>
      <c r="L1170" s="81"/>
      <c r="N1170" s="81"/>
      <c r="O1170" s="118"/>
    </row>
    <row r="1171" spans="1:16" ht="16.5" x14ac:dyDescent="0.2">
      <c r="A1171" s="111"/>
      <c r="B1171" s="113"/>
      <c r="C1171" s="113"/>
      <c r="D1171" s="113"/>
      <c r="E1171" s="113"/>
      <c r="F1171" s="117"/>
      <c r="G1171" s="117"/>
      <c r="H1171" s="117"/>
      <c r="I1171" s="81"/>
      <c r="J1171" s="81"/>
      <c r="K1171" s="81"/>
      <c r="L1171" s="81"/>
      <c r="N1171" s="81"/>
      <c r="O1171" s="118"/>
    </row>
    <row r="1172" spans="1:16" ht="16.5" x14ac:dyDescent="0.2">
      <c r="A1172" s="111"/>
      <c r="B1172" s="113"/>
      <c r="C1172" s="113"/>
      <c r="D1172" s="113"/>
      <c r="E1172" s="113"/>
      <c r="F1172" s="117"/>
      <c r="G1172" s="117"/>
      <c r="H1172" s="117"/>
      <c r="I1172" s="81"/>
      <c r="J1172" s="81"/>
      <c r="K1172" s="81"/>
      <c r="L1172" s="81"/>
      <c r="N1172" s="81"/>
      <c r="O1172" s="118"/>
    </row>
    <row r="1173" spans="1:16" ht="16.5" x14ac:dyDescent="0.2">
      <c r="A1173" s="111"/>
      <c r="B1173" s="113"/>
      <c r="C1173" s="113"/>
      <c r="D1173" s="113"/>
      <c r="E1173" s="113"/>
      <c r="F1173" s="117"/>
      <c r="G1173" s="117"/>
      <c r="H1173" s="117"/>
      <c r="I1173" s="81"/>
      <c r="J1173" s="81"/>
      <c r="K1173" s="81"/>
      <c r="L1173" s="81"/>
      <c r="N1173" s="81"/>
      <c r="O1173" s="118"/>
    </row>
    <row r="1174" spans="1:16" ht="16.5" x14ac:dyDescent="0.2">
      <c r="A1174" s="111"/>
      <c r="B1174" s="113"/>
      <c r="C1174" s="113"/>
      <c r="D1174" s="113"/>
      <c r="E1174" s="113"/>
      <c r="F1174" s="117"/>
      <c r="G1174" s="117"/>
      <c r="H1174" s="117"/>
      <c r="I1174" s="81"/>
      <c r="J1174" s="81"/>
      <c r="K1174" s="81"/>
      <c r="L1174" s="81"/>
      <c r="N1174" s="81"/>
      <c r="O1174" s="118"/>
    </row>
    <row r="1175" spans="1:16" ht="16.5" x14ac:dyDescent="0.2">
      <c r="A1175" s="111"/>
      <c r="B1175" s="113"/>
      <c r="C1175" s="113"/>
      <c r="D1175" s="113"/>
      <c r="E1175" s="113"/>
      <c r="F1175" s="117"/>
      <c r="G1175" s="117"/>
      <c r="H1175" s="117"/>
      <c r="I1175" s="81"/>
      <c r="J1175" s="81"/>
      <c r="K1175" s="81"/>
      <c r="L1175" s="81"/>
      <c r="N1175" s="81"/>
      <c r="O1175" s="118"/>
    </row>
    <row r="1176" spans="1:16" ht="16.5" x14ac:dyDescent="0.2">
      <c r="A1176" s="111"/>
      <c r="B1176" s="113"/>
      <c r="C1176" s="113"/>
      <c r="D1176" s="113"/>
      <c r="E1176" s="113"/>
      <c r="F1176" s="117"/>
      <c r="G1176" s="117"/>
      <c r="H1176" s="117"/>
      <c r="I1176" s="81"/>
      <c r="J1176" s="81"/>
      <c r="K1176" s="81"/>
      <c r="L1176" s="119"/>
      <c r="N1176" s="81"/>
      <c r="O1176" s="118"/>
    </row>
    <row r="1177" spans="1:16" ht="16.5" x14ac:dyDescent="0.2">
      <c r="A1177" s="111"/>
      <c r="B1177" s="113"/>
      <c r="C1177" s="113"/>
      <c r="D1177" s="113"/>
      <c r="E1177" s="113"/>
      <c r="F1177" s="117"/>
      <c r="G1177" s="117"/>
      <c r="H1177" s="117"/>
      <c r="I1177" s="81"/>
      <c r="J1177" s="81"/>
      <c r="K1177" s="81"/>
      <c r="L1177" s="119"/>
      <c r="N1177" s="81"/>
      <c r="O1177" s="118"/>
    </row>
    <row r="1178" spans="1:16" ht="16.5" x14ac:dyDescent="0.2">
      <c r="A1178" s="111"/>
      <c r="B1178" s="113"/>
      <c r="C1178" s="113"/>
      <c r="D1178" s="113"/>
      <c r="E1178" s="113"/>
      <c r="F1178" s="117"/>
      <c r="G1178" s="117"/>
      <c r="H1178" s="117"/>
      <c r="I1178" s="81"/>
      <c r="J1178" s="81"/>
      <c r="K1178" s="81"/>
      <c r="L1178" s="119"/>
      <c r="N1178" s="81"/>
      <c r="O1178" s="118"/>
    </row>
    <row r="1179" spans="1:16" ht="16.5" x14ac:dyDescent="0.2">
      <c r="A1179" s="111"/>
      <c r="B1179" s="113"/>
      <c r="C1179" s="113"/>
      <c r="D1179" s="113"/>
      <c r="E1179" s="113"/>
      <c r="F1179" s="117"/>
      <c r="G1179" s="117"/>
      <c r="H1179" s="117"/>
      <c r="I1179" s="81"/>
      <c r="J1179" s="81"/>
      <c r="K1179" s="81"/>
      <c r="L1179" s="119"/>
      <c r="N1179" s="81"/>
      <c r="O1179" s="118"/>
    </row>
    <row r="1180" spans="1:16" ht="16.5" x14ac:dyDescent="0.2">
      <c r="A1180" s="111"/>
      <c r="B1180" s="113"/>
      <c r="C1180" s="113"/>
      <c r="D1180" s="113"/>
      <c r="E1180" s="113"/>
      <c r="F1180" s="117"/>
      <c r="G1180" s="117"/>
      <c r="H1180" s="117"/>
      <c r="I1180" s="81"/>
      <c r="J1180" s="81"/>
      <c r="K1180" s="81"/>
      <c r="L1180" s="119"/>
      <c r="N1180" s="81"/>
      <c r="O1180" s="118"/>
    </row>
    <row r="1181" spans="1:16" ht="16.5" x14ac:dyDescent="0.2">
      <c r="A1181" s="111"/>
      <c r="B1181" s="113"/>
      <c r="C1181" s="113"/>
      <c r="D1181" s="113"/>
      <c r="E1181" s="113"/>
      <c r="F1181" s="117"/>
      <c r="G1181" s="117"/>
      <c r="H1181" s="117"/>
      <c r="I1181" s="117"/>
      <c r="J1181" s="117"/>
      <c r="K1181" s="117"/>
      <c r="L1181" s="117"/>
      <c r="M1181" s="117"/>
      <c r="N1181" s="81"/>
      <c r="O1181" s="121"/>
    </row>
    <row r="1182" spans="1:16" ht="16.5" x14ac:dyDescent="0.2">
      <c r="A1182" s="111"/>
      <c r="B1182" s="113"/>
      <c r="C1182" s="113"/>
      <c r="D1182" s="113"/>
      <c r="E1182" s="113"/>
      <c r="F1182" s="117"/>
      <c r="G1182" s="117"/>
      <c r="H1182" s="117"/>
      <c r="I1182" s="117"/>
      <c r="J1182" s="117"/>
      <c r="K1182" s="117"/>
      <c r="L1182" s="117"/>
      <c r="M1182" s="117"/>
      <c r="N1182" s="81"/>
      <c r="O1182" s="121"/>
    </row>
    <row r="1183" spans="1:16" ht="16.5" x14ac:dyDescent="0.2">
      <c r="A1183" s="111"/>
      <c r="B1183" s="113"/>
      <c r="C1183" s="113"/>
      <c r="D1183" s="113"/>
      <c r="E1183" s="113"/>
      <c r="F1183" s="117"/>
      <c r="G1183" s="117"/>
      <c r="H1183" s="117"/>
      <c r="I1183" s="117"/>
      <c r="J1183" s="117"/>
      <c r="K1183" s="117"/>
      <c r="L1183" s="117"/>
      <c r="M1183" s="117"/>
      <c r="N1183" s="81"/>
      <c r="O1183" s="121"/>
    </row>
    <row r="1184" spans="1:16" ht="16.5" x14ac:dyDescent="0.2">
      <c r="A1184" s="111"/>
      <c r="B1184" s="113"/>
      <c r="C1184" s="113"/>
      <c r="D1184" s="113"/>
      <c r="E1184" s="113"/>
      <c r="F1184" s="117"/>
      <c r="G1184" s="117"/>
      <c r="H1184" s="117"/>
      <c r="I1184" s="117"/>
      <c r="J1184" s="117"/>
      <c r="K1184" s="117"/>
      <c r="L1184" s="117"/>
      <c r="M1184" s="117"/>
      <c r="N1184" s="81"/>
      <c r="O1184" s="121"/>
    </row>
    <row r="1185" spans="1:15" ht="16.5" x14ac:dyDescent="0.2">
      <c r="A1185" s="111"/>
      <c r="B1185" s="113"/>
      <c r="C1185" s="113"/>
      <c r="D1185" s="113"/>
      <c r="E1185" s="113"/>
      <c r="F1185" s="117"/>
      <c r="G1185" s="117"/>
      <c r="H1185" s="117"/>
      <c r="I1185" s="117"/>
      <c r="J1185" s="117"/>
      <c r="K1185" s="117"/>
      <c r="L1185" s="117"/>
      <c r="M1185" s="117"/>
      <c r="N1185" s="81"/>
      <c r="O1185" s="121"/>
    </row>
    <row r="1186" spans="1:15" ht="16.5" x14ac:dyDescent="0.2">
      <c r="A1186" s="111"/>
      <c r="B1186" s="113"/>
      <c r="C1186" s="113"/>
      <c r="D1186" s="113"/>
      <c r="E1186" s="113"/>
      <c r="F1186" s="117"/>
      <c r="G1186" s="117"/>
      <c r="H1186" s="117"/>
      <c r="I1186" s="117"/>
      <c r="J1186" s="117"/>
      <c r="K1186" s="117"/>
      <c r="L1186" s="117"/>
      <c r="M1186" s="117"/>
      <c r="N1186" s="81"/>
      <c r="O1186" s="121"/>
    </row>
    <row r="1187" spans="1:15" ht="16.5" x14ac:dyDescent="0.2">
      <c r="A1187" s="111"/>
      <c r="B1187" s="113"/>
      <c r="C1187" s="113"/>
      <c r="D1187" s="113"/>
      <c r="E1187" s="113"/>
      <c r="F1187" s="117"/>
      <c r="G1187" s="117"/>
      <c r="H1187" s="117"/>
      <c r="I1187" s="117"/>
      <c r="J1187" s="117"/>
      <c r="K1187" s="117"/>
      <c r="L1187" s="117"/>
      <c r="M1187" s="117"/>
      <c r="N1187" s="81"/>
      <c r="O1187" s="121"/>
    </row>
    <row r="1188" spans="1:15" ht="16.5" x14ac:dyDescent="0.2">
      <c r="A1188" s="111"/>
      <c r="B1188" s="113"/>
      <c r="C1188" s="113"/>
      <c r="D1188" s="113"/>
      <c r="E1188" s="113"/>
      <c r="F1188" s="117"/>
      <c r="G1188" s="117"/>
      <c r="H1188" s="117"/>
      <c r="I1188" s="117"/>
      <c r="J1188" s="117"/>
      <c r="K1188" s="117"/>
      <c r="L1188" s="117"/>
      <c r="M1188" s="117"/>
      <c r="N1188" s="81"/>
      <c r="O1188" s="121"/>
    </row>
    <row r="1189" spans="1:15" ht="16.5" x14ac:dyDescent="0.2">
      <c r="A1189" s="111"/>
      <c r="B1189" s="113"/>
      <c r="C1189" s="113"/>
      <c r="D1189" s="113"/>
      <c r="E1189" s="113"/>
      <c r="F1189" s="117"/>
      <c r="G1189" s="117"/>
      <c r="H1189" s="117"/>
      <c r="I1189" s="117"/>
      <c r="J1189" s="117"/>
      <c r="K1189" s="117"/>
      <c r="L1189" s="117"/>
      <c r="M1189" s="117"/>
      <c r="N1189" s="81"/>
      <c r="O1189" s="121"/>
    </row>
    <row r="1190" spans="1:15" ht="16.5" x14ac:dyDescent="0.2">
      <c r="A1190" s="111"/>
      <c r="B1190" s="113"/>
      <c r="C1190" s="113"/>
      <c r="D1190" s="113"/>
      <c r="E1190" s="113"/>
      <c r="F1190" s="117"/>
      <c r="G1190" s="117"/>
      <c r="H1190" s="117"/>
      <c r="I1190" s="117"/>
      <c r="J1190" s="117"/>
      <c r="K1190" s="117"/>
      <c r="L1190" s="117"/>
      <c r="M1190" s="117"/>
      <c r="N1190" s="81"/>
      <c r="O1190" s="121"/>
    </row>
    <row r="1191" spans="1:15" ht="16.5" x14ac:dyDescent="0.2">
      <c r="A1191" s="111"/>
      <c r="B1191" s="113"/>
      <c r="C1191" s="113"/>
      <c r="D1191" s="113"/>
      <c r="E1191" s="113"/>
      <c r="F1191" s="117"/>
      <c r="G1191" s="117"/>
      <c r="H1191" s="117"/>
      <c r="I1191" s="117"/>
      <c r="J1191" s="117"/>
      <c r="K1191" s="117"/>
      <c r="L1191" s="117"/>
      <c r="M1191" s="117"/>
      <c r="N1191" s="81"/>
      <c r="O1191" s="121"/>
    </row>
    <row r="1192" spans="1:15" ht="16.5" x14ac:dyDescent="0.2">
      <c r="A1192" s="111"/>
      <c r="B1192" s="113"/>
      <c r="C1192" s="113"/>
      <c r="D1192" s="113"/>
      <c r="E1192" s="113"/>
      <c r="F1192" s="117"/>
      <c r="G1192" s="117"/>
      <c r="H1192" s="117"/>
      <c r="I1192" s="117"/>
      <c r="J1192" s="117"/>
      <c r="K1192" s="117"/>
      <c r="L1192" s="117"/>
      <c r="M1192" s="117"/>
      <c r="N1192" s="81"/>
      <c r="O1192" s="121"/>
    </row>
    <row r="1193" spans="1:15" ht="16.5" x14ac:dyDescent="0.2">
      <c r="A1193" s="111"/>
      <c r="B1193" s="113"/>
      <c r="C1193" s="113"/>
      <c r="D1193" s="113"/>
      <c r="E1193" s="113"/>
      <c r="F1193" s="117"/>
      <c r="G1193" s="117"/>
      <c r="H1193" s="117"/>
      <c r="I1193" s="117"/>
      <c r="J1193" s="117"/>
      <c r="K1193" s="117"/>
      <c r="L1193" s="117"/>
      <c r="M1193" s="117"/>
      <c r="N1193" s="81"/>
      <c r="O1193" s="122"/>
    </row>
    <row r="1194" spans="1:15" ht="16.5" x14ac:dyDescent="0.2">
      <c r="A1194" s="111"/>
      <c r="B1194" s="113"/>
      <c r="C1194" s="113"/>
      <c r="D1194" s="113"/>
      <c r="E1194" s="113"/>
      <c r="F1194" s="117"/>
      <c r="G1194" s="117"/>
      <c r="H1194" s="117"/>
      <c r="I1194" s="117"/>
      <c r="J1194" s="117"/>
      <c r="K1194" s="117"/>
      <c r="L1194" s="117"/>
      <c r="M1194" s="117"/>
      <c r="N1194" s="81"/>
      <c r="O1194" s="122"/>
    </row>
    <row r="1195" spans="1:15" ht="16.5" x14ac:dyDescent="0.2">
      <c r="A1195" s="111"/>
      <c r="B1195" s="113"/>
      <c r="C1195" s="113"/>
      <c r="D1195" s="113"/>
      <c r="E1195" s="113"/>
      <c r="F1195" s="117"/>
      <c r="G1195" s="117"/>
      <c r="H1195" s="117"/>
      <c r="I1195" s="117"/>
      <c r="J1195" s="117"/>
      <c r="K1195" s="117"/>
      <c r="L1195" s="117"/>
      <c r="M1195" s="117"/>
      <c r="N1195" s="81"/>
      <c r="O1195" s="122"/>
    </row>
    <row r="1196" spans="1:15" ht="16.5" x14ac:dyDescent="0.2">
      <c r="A1196" s="111"/>
      <c r="B1196" s="113"/>
      <c r="C1196" s="113"/>
      <c r="D1196" s="113"/>
      <c r="E1196" s="113"/>
      <c r="F1196" s="117"/>
      <c r="G1196" s="117"/>
      <c r="H1196" s="117"/>
      <c r="I1196" s="117"/>
      <c r="J1196" s="117"/>
      <c r="K1196" s="117"/>
      <c r="L1196" s="117"/>
      <c r="M1196" s="117"/>
      <c r="N1196" s="81"/>
      <c r="O1196" s="122"/>
    </row>
    <row r="1197" spans="1:15" ht="16.5" x14ac:dyDescent="0.2">
      <c r="A1197" s="111"/>
      <c r="B1197" s="113"/>
      <c r="C1197" s="113"/>
      <c r="D1197" s="113"/>
      <c r="E1197" s="113"/>
      <c r="F1197" s="117"/>
      <c r="G1197" s="117"/>
      <c r="H1197" s="117"/>
      <c r="I1197" s="117"/>
      <c r="J1197" s="117"/>
      <c r="K1197" s="117"/>
      <c r="L1197" s="117"/>
      <c r="M1197" s="117"/>
      <c r="N1197" s="81"/>
      <c r="O1197" s="122"/>
    </row>
    <row r="1198" spans="1:15" ht="16.5" x14ac:dyDescent="0.2">
      <c r="A1198" s="111"/>
      <c r="B1198" s="113"/>
      <c r="C1198" s="113"/>
      <c r="D1198" s="113"/>
      <c r="E1198" s="113"/>
      <c r="F1198" s="117"/>
      <c r="G1198" s="117"/>
      <c r="H1198" s="117"/>
      <c r="I1198" s="117"/>
      <c r="J1198" s="117"/>
      <c r="K1198" s="117"/>
      <c r="L1198" s="117"/>
      <c r="M1198" s="117"/>
      <c r="N1198" s="81"/>
      <c r="O1198" s="122"/>
    </row>
    <row r="1199" spans="1:15" ht="16.5" x14ac:dyDescent="0.2">
      <c r="A1199" s="111"/>
      <c r="B1199" s="113"/>
      <c r="C1199" s="113"/>
      <c r="D1199" s="113"/>
      <c r="E1199" s="113"/>
      <c r="F1199" s="117"/>
      <c r="G1199" s="117"/>
      <c r="H1199" s="117"/>
      <c r="I1199" s="117"/>
      <c r="J1199" s="117"/>
      <c r="K1199" s="117"/>
      <c r="L1199" s="117"/>
      <c r="M1199" s="117"/>
      <c r="N1199" s="81"/>
      <c r="O1199" s="122"/>
    </row>
    <row r="1200" spans="1:15" ht="16.5" x14ac:dyDescent="0.2">
      <c r="A1200" s="111"/>
      <c r="B1200" s="113"/>
      <c r="C1200" s="113"/>
      <c r="D1200" s="113"/>
      <c r="E1200" s="113"/>
      <c r="F1200" s="117"/>
      <c r="G1200" s="117"/>
      <c r="H1200" s="117"/>
      <c r="I1200" s="117"/>
      <c r="J1200" s="117"/>
      <c r="K1200" s="117"/>
      <c r="L1200" s="117"/>
      <c r="M1200" s="117"/>
      <c r="N1200" s="81"/>
      <c r="O1200" s="122"/>
    </row>
    <row r="1201" spans="1:15" ht="16.5" x14ac:dyDescent="0.2">
      <c r="A1201" s="111"/>
      <c r="B1201" s="113"/>
      <c r="C1201" s="113"/>
      <c r="D1201" s="113"/>
      <c r="E1201" s="113"/>
      <c r="F1201" s="117"/>
      <c r="G1201" s="117"/>
      <c r="H1201" s="117"/>
      <c r="I1201" s="117"/>
      <c r="J1201" s="117"/>
      <c r="K1201" s="117"/>
      <c r="L1201" s="117"/>
      <c r="M1201" s="117"/>
      <c r="N1201" s="81"/>
      <c r="O1201" s="122"/>
    </row>
    <row r="1202" spans="1:15" ht="16.5" x14ac:dyDescent="0.2">
      <c r="A1202" s="111"/>
      <c r="B1202" s="113"/>
      <c r="C1202" s="113"/>
      <c r="D1202" s="113"/>
      <c r="E1202" s="113"/>
      <c r="F1202" s="117"/>
      <c r="G1202" s="117"/>
      <c r="H1202" s="117"/>
      <c r="I1202" s="117"/>
      <c r="J1202" s="117"/>
      <c r="K1202" s="117"/>
      <c r="L1202" s="117"/>
      <c r="M1202" s="117"/>
      <c r="N1202" s="81"/>
      <c r="O1202" s="122"/>
    </row>
    <row r="1203" spans="1:15" ht="16.5" x14ac:dyDescent="0.2">
      <c r="A1203" s="111"/>
      <c r="B1203" s="113"/>
      <c r="C1203" s="113"/>
      <c r="D1203" s="113"/>
      <c r="E1203" s="113"/>
      <c r="F1203" s="117"/>
      <c r="G1203" s="117"/>
      <c r="H1203" s="117"/>
      <c r="I1203" s="117"/>
      <c r="J1203" s="117"/>
      <c r="K1203" s="117"/>
      <c r="L1203" s="117"/>
      <c r="M1203" s="117"/>
      <c r="N1203" s="81"/>
      <c r="O1203" s="122"/>
    </row>
    <row r="1204" spans="1:15" ht="16.5" x14ac:dyDescent="0.2">
      <c r="A1204" s="111"/>
      <c r="B1204" s="113"/>
      <c r="C1204" s="113"/>
      <c r="D1204" s="113"/>
      <c r="E1204" s="113"/>
      <c r="F1204" s="117"/>
      <c r="G1204" s="117"/>
      <c r="H1204" s="117"/>
      <c r="I1204" s="117"/>
      <c r="J1204" s="117"/>
      <c r="K1204" s="117"/>
      <c r="L1204" s="117"/>
      <c r="M1204" s="117"/>
      <c r="N1204" s="81"/>
      <c r="O1204" s="122"/>
    </row>
    <row r="1205" spans="1:15" ht="16.5" x14ac:dyDescent="0.2">
      <c r="A1205" s="111"/>
      <c r="B1205" s="123"/>
      <c r="C1205" s="123"/>
      <c r="D1205" s="123"/>
      <c r="E1205" s="123"/>
      <c r="F1205" s="117"/>
      <c r="G1205" s="117"/>
      <c r="H1205" s="117"/>
      <c r="I1205" s="117"/>
      <c r="J1205" s="117"/>
      <c r="K1205" s="117"/>
      <c r="L1205" s="117"/>
      <c r="M1205" s="117"/>
      <c r="N1205" s="81"/>
      <c r="O1205" s="122"/>
    </row>
    <row r="1206" spans="1:15" ht="16.5" x14ac:dyDescent="0.2">
      <c r="A1206" s="111"/>
      <c r="B1206" s="113"/>
      <c r="C1206" s="113"/>
      <c r="D1206" s="113"/>
      <c r="E1206" s="113"/>
      <c r="F1206" s="117"/>
      <c r="G1206" s="117"/>
      <c r="H1206" s="117"/>
      <c r="I1206" s="117"/>
      <c r="J1206" s="117"/>
      <c r="K1206" s="117"/>
      <c r="L1206" s="117"/>
      <c r="M1206" s="117"/>
      <c r="N1206" s="81"/>
      <c r="O1206" s="122"/>
    </row>
    <row r="1207" spans="1:15" ht="16.5" x14ac:dyDescent="0.2">
      <c r="A1207" s="111"/>
      <c r="B1207" s="113"/>
      <c r="C1207" s="113"/>
      <c r="D1207" s="113"/>
      <c r="E1207" s="113"/>
      <c r="F1207" s="117"/>
      <c r="G1207" s="117"/>
      <c r="H1207" s="117"/>
      <c r="I1207" s="117"/>
      <c r="J1207" s="117"/>
      <c r="K1207" s="117"/>
      <c r="L1207" s="117"/>
      <c r="M1207" s="117"/>
      <c r="N1207" s="81"/>
      <c r="O1207" s="122"/>
    </row>
    <row r="1208" spans="1:15" ht="16.5" x14ac:dyDescent="0.2">
      <c r="A1208" s="111"/>
      <c r="B1208" s="113"/>
      <c r="C1208" s="113"/>
      <c r="D1208" s="113"/>
      <c r="E1208" s="113"/>
      <c r="F1208" s="117"/>
      <c r="G1208" s="117"/>
      <c r="H1208" s="117"/>
      <c r="I1208" s="117"/>
      <c r="J1208" s="117"/>
      <c r="K1208" s="117"/>
      <c r="L1208" s="117"/>
      <c r="M1208" s="117"/>
      <c r="N1208" s="81"/>
      <c r="O1208" s="122"/>
    </row>
    <row r="1209" spans="1:15" ht="16.5" x14ac:dyDescent="0.2">
      <c r="A1209" s="111"/>
      <c r="B1209" s="113"/>
      <c r="C1209" s="113"/>
      <c r="D1209" s="113"/>
      <c r="E1209" s="113"/>
      <c r="F1209" s="117"/>
      <c r="G1209" s="117"/>
      <c r="H1209" s="117"/>
      <c r="I1209" s="81"/>
      <c r="J1209" s="81"/>
      <c r="K1209" s="81"/>
      <c r="L1209" s="81"/>
      <c r="N1209" s="81"/>
    </row>
    <row r="1210" spans="1:15" x14ac:dyDescent="0.2">
      <c r="A1210" s="118"/>
      <c r="B1210" s="124"/>
      <c r="C1210" s="113"/>
      <c r="D1210" s="113"/>
      <c r="E1210" s="113"/>
      <c r="F1210" s="117"/>
      <c r="G1210" s="117"/>
      <c r="H1210" s="117"/>
    </row>
    <row r="1211" spans="1:15" x14ac:dyDescent="0.2">
      <c r="A1211" s="118"/>
      <c r="B1211" s="124"/>
      <c r="C1211" s="113"/>
      <c r="D1211" s="113"/>
      <c r="E1211" s="113"/>
      <c r="F1211" s="117"/>
      <c r="G1211" s="117"/>
      <c r="H1211" s="117"/>
    </row>
    <row r="1212" spans="1:15" x14ac:dyDescent="0.2">
      <c r="A1212" s="118"/>
      <c r="B1212" s="124"/>
      <c r="C1212" s="113"/>
      <c r="D1212" s="113"/>
      <c r="E1212" s="113"/>
      <c r="F1212" s="117"/>
      <c r="G1212" s="117"/>
      <c r="H1212" s="117"/>
    </row>
    <row r="1213" spans="1:15" x14ac:dyDescent="0.2">
      <c r="A1213" s="118"/>
      <c r="B1213" s="124"/>
      <c r="C1213" s="113"/>
      <c r="D1213" s="113"/>
      <c r="E1213" s="113"/>
      <c r="F1213" s="117"/>
      <c r="G1213" s="117"/>
      <c r="H1213" s="117"/>
    </row>
    <row r="1214" spans="1:15" x14ac:dyDescent="0.2">
      <c r="A1214" s="118"/>
      <c r="B1214" s="124"/>
      <c r="C1214" s="113"/>
      <c r="D1214" s="113"/>
      <c r="E1214" s="113"/>
      <c r="F1214" s="117"/>
      <c r="G1214" s="117"/>
      <c r="H1214" s="117"/>
    </row>
    <row r="1215" spans="1:15" x14ac:dyDescent="0.2">
      <c r="A1215" s="118"/>
      <c r="B1215" s="124"/>
      <c r="C1215" s="113"/>
      <c r="D1215" s="113"/>
      <c r="E1215" s="113"/>
      <c r="F1215" s="117"/>
      <c r="G1215" s="117"/>
      <c r="H1215" s="117"/>
    </row>
    <row r="1216" spans="1:15" x14ac:dyDescent="0.2">
      <c r="A1216" s="118"/>
      <c r="B1216" s="124"/>
      <c r="C1216" s="113"/>
      <c r="D1216" s="113"/>
      <c r="E1216" s="113"/>
      <c r="F1216" s="117"/>
      <c r="G1216" s="117"/>
      <c r="H1216" s="117"/>
    </row>
    <row r="1217" spans="1:9" x14ac:dyDescent="0.2">
      <c r="A1217" s="118"/>
      <c r="B1217" s="124"/>
      <c r="C1217" s="113"/>
      <c r="D1217" s="113"/>
      <c r="E1217" s="113"/>
      <c r="F1217" s="117"/>
      <c r="G1217" s="117"/>
      <c r="H1217" s="117"/>
    </row>
    <row r="1218" spans="1:9" x14ac:dyDescent="0.2">
      <c r="A1218" s="118"/>
      <c r="B1218" s="81"/>
      <c r="C1218" s="81"/>
      <c r="D1218" s="81"/>
      <c r="E1218" s="81"/>
      <c r="F1218" s="117"/>
      <c r="G1218" s="117"/>
      <c r="H1218" s="117"/>
    </row>
    <row r="1219" spans="1:9" x14ac:dyDescent="0.2">
      <c r="A1219" s="118"/>
      <c r="C1219" s="113"/>
      <c r="D1219" s="113"/>
      <c r="E1219" s="113"/>
      <c r="F1219" s="117"/>
      <c r="G1219" s="117"/>
      <c r="H1219" s="117"/>
    </row>
    <row r="1220" spans="1:9" x14ac:dyDescent="0.2">
      <c r="A1220" s="118"/>
      <c r="B1220" s="124"/>
      <c r="C1220" s="113"/>
      <c r="D1220" s="113"/>
      <c r="E1220" s="113"/>
      <c r="F1220" s="117"/>
      <c r="G1220" s="117"/>
      <c r="H1220" s="117"/>
    </row>
    <row r="1221" spans="1:9" x14ac:dyDescent="0.2">
      <c r="A1221" s="118"/>
      <c r="B1221" s="124"/>
      <c r="C1221" s="113"/>
      <c r="D1221" s="113"/>
      <c r="E1221" s="113"/>
      <c r="F1221" s="117"/>
      <c r="G1221" s="117"/>
      <c r="H1221" s="117"/>
    </row>
    <row r="1222" spans="1:9" x14ac:dyDescent="0.2">
      <c r="A1222" s="118"/>
      <c r="B1222" s="124"/>
      <c r="C1222" s="113"/>
      <c r="D1222" s="113"/>
      <c r="E1222" s="113"/>
      <c r="F1222" s="117"/>
      <c r="G1222" s="117"/>
      <c r="H1222" s="117"/>
    </row>
    <row r="1223" spans="1:9" x14ac:dyDescent="0.2">
      <c r="A1223" s="118"/>
      <c r="B1223" s="124"/>
      <c r="C1223" s="113"/>
      <c r="D1223" s="113"/>
      <c r="E1223" s="113"/>
      <c r="F1223" s="117"/>
      <c r="G1223" s="117"/>
      <c r="H1223" s="117"/>
    </row>
    <row r="1224" spans="1:9" x14ac:dyDescent="0.2">
      <c r="A1224" s="118"/>
      <c r="B1224" s="124"/>
      <c r="C1224" s="113"/>
      <c r="D1224" s="113"/>
      <c r="E1224" s="113"/>
      <c r="F1224" s="117"/>
      <c r="G1224" s="117"/>
      <c r="H1224" s="117"/>
    </row>
    <row r="1225" spans="1:9" x14ac:dyDescent="0.2">
      <c r="B1225" s="81"/>
      <c r="C1225" s="81"/>
      <c r="D1225" s="81"/>
      <c r="E1225" s="81"/>
    </row>
    <row r="1226" spans="1:9" x14ac:dyDescent="0.2">
      <c r="A1226" s="118"/>
      <c r="B1226" s="124"/>
      <c r="C1226" s="113"/>
      <c r="D1226" s="113"/>
      <c r="E1226" s="113"/>
    </row>
    <row r="1227" spans="1:9" x14ac:dyDescent="0.2">
      <c r="A1227" s="118"/>
      <c r="B1227" s="124"/>
      <c r="C1227" s="113"/>
      <c r="D1227" s="113"/>
      <c r="E1227" s="113"/>
    </row>
    <row r="1228" spans="1:9" x14ac:dyDescent="0.2">
      <c r="A1228" s="118"/>
      <c r="B1228" s="81"/>
      <c r="C1228" s="81"/>
      <c r="D1228" s="81"/>
      <c r="E1228" s="81"/>
    </row>
    <row r="1229" spans="1:9" x14ac:dyDescent="0.2">
      <c r="B1229" s="81"/>
      <c r="C1229" s="81"/>
      <c r="D1229" s="81"/>
      <c r="E1229" s="81"/>
      <c r="F1229" s="81"/>
      <c r="G1229" s="81"/>
      <c r="H1229" s="81"/>
      <c r="I1229" s="118"/>
    </row>
    <row r="1230" spans="1:9" x14ac:dyDescent="0.2">
      <c r="A1230" s="118"/>
      <c r="B1230" s="81"/>
      <c r="C1230" s="81"/>
      <c r="D1230" s="81"/>
      <c r="E1230" s="81"/>
      <c r="I1230" s="118"/>
    </row>
    <row r="1231" spans="1:9" ht="13.5" thickBot="1" x14ac:dyDescent="0.25">
      <c r="A1231" s="118"/>
      <c r="B1231" s="81"/>
      <c r="C1231" s="81"/>
      <c r="D1231" s="81"/>
      <c r="E1231" s="81"/>
      <c r="F1231" s="31"/>
      <c r="G1231" s="31"/>
      <c r="H1231" s="31"/>
      <c r="I1231" s="125"/>
    </row>
    <row r="1232" spans="1:9" x14ac:dyDescent="0.2">
      <c r="A1232" s="118"/>
      <c r="B1232" s="81"/>
      <c r="C1232" s="81"/>
      <c r="D1232" s="81"/>
      <c r="E1232" s="81"/>
      <c r="I1232" s="126"/>
    </row>
    <row r="1233" spans="1:15" x14ac:dyDescent="0.2">
      <c r="A1233" s="118"/>
      <c r="B1233" s="81"/>
      <c r="C1233" s="81"/>
      <c r="D1233" s="81"/>
      <c r="E1233" s="81"/>
      <c r="F1233" s="81"/>
      <c r="G1233" s="81"/>
      <c r="H1233" s="81"/>
      <c r="I1233" s="81"/>
      <c r="J1233" s="81"/>
      <c r="K1233" s="81"/>
      <c r="L1233" s="81"/>
      <c r="N1233" s="81"/>
      <c r="O1233" s="127"/>
    </row>
    <row r="1234" spans="1:15" x14ac:dyDescent="0.2">
      <c r="A1234" s="118"/>
      <c r="B1234" s="81"/>
      <c r="C1234" s="81"/>
      <c r="D1234" s="81"/>
      <c r="E1234" s="81"/>
      <c r="F1234" s="81"/>
      <c r="G1234" s="81"/>
      <c r="H1234" s="81"/>
      <c r="I1234" s="81"/>
      <c r="J1234" s="81"/>
      <c r="K1234" s="81"/>
      <c r="L1234" s="81"/>
      <c r="N1234" s="81"/>
      <c r="O1234" s="127"/>
    </row>
    <row r="1235" spans="1:15" x14ac:dyDescent="0.2">
      <c r="A1235" s="118"/>
      <c r="B1235" s="81"/>
      <c r="C1235" s="81"/>
      <c r="D1235" s="81"/>
      <c r="E1235" s="81"/>
    </row>
    <row r="1236" spans="1:15" x14ac:dyDescent="0.2">
      <c r="A1236" s="118"/>
      <c r="B1236" s="81"/>
      <c r="C1236" s="81"/>
      <c r="D1236" s="81"/>
      <c r="E1236" s="81"/>
    </row>
    <row r="1237" spans="1:15" x14ac:dyDescent="0.2">
      <c r="A1237" s="118"/>
      <c r="B1237" s="81"/>
      <c r="C1237" s="81"/>
      <c r="D1237" s="81"/>
      <c r="E1237" s="81"/>
    </row>
    <row r="1238" spans="1:15" x14ac:dyDescent="0.2">
      <c r="A1238" s="118"/>
      <c r="B1238" s="81"/>
      <c r="C1238" s="81"/>
      <c r="D1238" s="81"/>
      <c r="E1238" s="81"/>
    </row>
    <row r="1239" spans="1:15" x14ac:dyDescent="0.2">
      <c r="A1239" s="118"/>
      <c r="B1239" s="81"/>
      <c r="C1239" s="81"/>
      <c r="D1239" s="81"/>
      <c r="E1239" s="81"/>
      <c r="F1239" s="81"/>
      <c r="G1239" s="81"/>
      <c r="H1239" s="81"/>
      <c r="I1239" s="81"/>
      <c r="J1239" s="81"/>
      <c r="K1239" s="81"/>
      <c r="L1239" s="81"/>
      <c r="N1239" s="81"/>
      <c r="O1239" s="127"/>
    </row>
    <row r="1240" spans="1:15" x14ac:dyDescent="0.2">
      <c r="A1240" s="128"/>
      <c r="B1240" s="161"/>
      <c r="C1240" s="161"/>
      <c r="D1240" s="161"/>
      <c r="E1240" s="161"/>
      <c r="F1240" s="81"/>
      <c r="G1240" s="81"/>
      <c r="H1240" s="81"/>
      <c r="I1240" s="81"/>
      <c r="J1240" s="81"/>
      <c r="K1240" s="81"/>
      <c r="L1240" s="81"/>
      <c r="N1240" s="81"/>
      <c r="O1240" s="127"/>
    </row>
    <row r="1241" spans="1:15" ht="13.5" thickBot="1" x14ac:dyDescent="0.25">
      <c r="A1241" s="128"/>
      <c r="B1241" s="162"/>
      <c r="C1241" s="162"/>
      <c r="D1241" s="162"/>
      <c r="E1241" s="162"/>
      <c r="F1241" s="81"/>
      <c r="G1241" s="81"/>
      <c r="H1241" s="81"/>
      <c r="I1241" s="81"/>
      <c r="J1241" s="81"/>
      <c r="K1241" s="81"/>
      <c r="L1241" s="81"/>
      <c r="N1241" s="81"/>
      <c r="O1241" s="127"/>
    </row>
    <row r="1242" spans="1:15" ht="16.5" x14ac:dyDescent="0.2">
      <c r="A1242" s="129"/>
      <c r="B1242" s="28"/>
      <c r="C1242" s="28"/>
      <c r="D1242" s="28"/>
      <c r="E1242" s="28"/>
      <c r="F1242" s="28"/>
      <c r="G1242" s="28"/>
      <c r="H1242" s="28"/>
      <c r="I1242" s="28"/>
      <c r="J1242" s="28"/>
      <c r="L1242" s="130"/>
    </row>
    <row r="1243" spans="1:15" x14ac:dyDescent="0.2">
      <c r="A1243" s="131"/>
      <c r="B1243" s="28"/>
      <c r="C1243" s="28"/>
      <c r="D1243" s="28"/>
      <c r="E1243" s="28"/>
      <c r="F1243" s="28"/>
      <c r="G1243" s="28"/>
      <c r="H1243" s="28"/>
      <c r="I1243" s="28"/>
      <c r="J1243" s="28"/>
    </row>
    <row r="1244" spans="1:15" x14ac:dyDescent="0.2">
      <c r="A1244" s="131"/>
      <c r="B1244" s="28"/>
      <c r="C1244" s="28"/>
      <c r="D1244" s="28"/>
      <c r="E1244" s="28"/>
      <c r="F1244" s="81"/>
      <c r="G1244" s="81"/>
      <c r="H1244" s="81"/>
      <c r="I1244" s="81"/>
      <c r="J1244" s="81"/>
      <c r="K1244" s="81"/>
      <c r="L1244" s="81"/>
      <c r="N1244" s="81"/>
      <c r="O1244" s="127"/>
    </row>
    <row r="1245" spans="1:15" x14ac:dyDescent="0.2">
      <c r="A1245" s="128"/>
      <c r="B1245" s="161"/>
      <c r="C1245" s="161"/>
      <c r="D1245" s="161"/>
      <c r="E1245" s="161"/>
      <c r="L1245" s="130"/>
    </row>
    <row r="1246" spans="1:15" x14ac:dyDescent="0.2">
      <c r="A1246" s="128"/>
      <c r="B1246" s="162"/>
      <c r="C1246" s="162"/>
      <c r="D1246" s="162"/>
      <c r="E1246" s="162"/>
    </row>
    <row r="1247" spans="1:15" x14ac:dyDescent="0.2">
      <c r="A1247" s="131"/>
      <c r="B1247" s="28"/>
      <c r="C1247" s="28"/>
      <c r="D1247" s="28"/>
      <c r="E1247" s="28"/>
      <c r="F1247" s="28"/>
      <c r="G1247" s="28"/>
      <c r="H1247" s="28"/>
      <c r="I1247" s="28"/>
      <c r="J1247" s="28"/>
    </row>
    <row r="1248" spans="1:15" x14ac:dyDescent="0.2">
      <c r="A1248" s="131"/>
      <c r="B1248" s="28"/>
      <c r="C1248" s="28"/>
      <c r="D1248" s="28"/>
      <c r="E1248" s="28"/>
      <c r="F1248" s="28"/>
      <c r="G1248" s="28"/>
      <c r="H1248" s="28"/>
      <c r="I1248" s="28"/>
      <c r="J1248" s="28"/>
    </row>
    <row r="1249" spans="1:15" x14ac:dyDescent="0.2">
      <c r="A1249" s="131"/>
      <c r="B1249" s="28"/>
      <c r="C1249" s="28"/>
      <c r="D1249" s="28"/>
      <c r="E1249" s="28"/>
      <c r="F1249" s="28"/>
      <c r="G1249" s="28"/>
      <c r="H1249" s="28"/>
      <c r="I1249" s="28"/>
      <c r="J1249" s="28"/>
    </row>
    <row r="1250" spans="1:15" x14ac:dyDescent="0.2">
      <c r="A1250" s="131"/>
      <c r="B1250" s="28"/>
      <c r="C1250" s="28"/>
      <c r="D1250" s="28"/>
      <c r="E1250" s="28"/>
      <c r="F1250" s="28"/>
      <c r="G1250" s="28"/>
      <c r="H1250" s="28"/>
      <c r="I1250" s="28"/>
      <c r="J1250" s="28"/>
    </row>
    <row r="1251" spans="1:15" x14ac:dyDescent="0.2">
      <c r="A1251" s="131"/>
      <c r="B1251" s="28"/>
      <c r="C1251" s="28"/>
      <c r="D1251" s="28"/>
      <c r="E1251" s="28"/>
      <c r="F1251" s="28"/>
      <c r="G1251" s="28"/>
      <c r="H1251" s="28"/>
      <c r="I1251" s="28"/>
      <c r="J1251" s="28"/>
    </row>
    <row r="1252" spans="1:15" x14ac:dyDescent="0.2">
      <c r="A1252" s="131"/>
      <c r="B1252" s="28"/>
      <c r="C1252" s="28"/>
      <c r="D1252" s="28"/>
      <c r="E1252" s="28"/>
      <c r="F1252" s="81"/>
      <c r="G1252" s="81"/>
      <c r="H1252" s="81"/>
      <c r="I1252" s="81"/>
      <c r="J1252" s="81"/>
      <c r="K1252" s="81"/>
      <c r="L1252" s="81"/>
      <c r="N1252" s="81"/>
      <c r="O1252" s="127"/>
    </row>
    <row r="1253" spans="1:15" x14ac:dyDescent="0.2">
      <c r="A1253" s="131"/>
      <c r="B1253" s="28"/>
      <c r="C1253" s="28"/>
      <c r="D1253" s="28"/>
      <c r="E1253" s="28"/>
      <c r="F1253" s="81"/>
      <c r="G1253" s="81"/>
      <c r="H1253" s="81"/>
      <c r="I1253" s="81"/>
      <c r="J1253" s="81"/>
      <c r="K1253" s="81"/>
      <c r="L1253" s="81"/>
      <c r="N1253" s="81"/>
      <c r="O1253" s="127"/>
    </row>
    <row r="1254" spans="1:15" x14ac:dyDescent="0.2">
      <c r="H1254" s="130"/>
      <c r="L1254" s="130"/>
    </row>
  </sheetData>
  <customSheetViews>
    <customSheetView guid="{7043DB3C-32B3-43B5-9ACE-4B1C78863594}">
      <pane ySplit="3.1818181818181817" topLeftCell="A1189" activePane="bottomLeft"/>
      <selection pane="bottomLeft" activeCell="E1196" sqref="E1196"/>
      <pageMargins left="0.75" right="0.75" top="1" bottom="1" header="0" footer="0"/>
      <pageSetup orientation="portrait" r:id="rId1"/>
      <headerFooter alignWithMargins="0"/>
    </customSheetView>
  </customSheetViews>
  <mergeCells count="16">
    <mergeCell ref="L1:L3"/>
    <mergeCell ref="M1:M3"/>
    <mergeCell ref="N1:N3"/>
    <mergeCell ref="O1:O3"/>
    <mergeCell ref="P1:P3"/>
    <mergeCell ref="K1:K3"/>
    <mergeCell ref="E1:E3"/>
    <mergeCell ref="A1:A3"/>
    <mergeCell ref="B1:B3"/>
    <mergeCell ref="C1:C3"/>
    <mergeCell ref="D1:D3"/>
    <mergeCell ref="F1:F3"/>
    <mergeCell ref="G1:G3"/>
    <mergeCell ref="H1:H3"/>
    <mergeCell ref="I1:I3"/>
    <mergeCell ref="J1:J3"/>
  </mergeCells>
  <phoneticPr fontId="0" type="noConversion"/>
  <conditionalFormatting sqref="F4:G4 A1137:A1144 A1134 A1147:A1209 A1242:A1244 A1247:A1254 A4:A1071">
    <cfRule type="cellIs" dxfId="577" priority="269" stopIfTrue="1" operator="equal">
      <formula>"NO ADMISIBLE"</formula>
    </cfRule>
  </conditionalFormatting>
  <conditionalFormatting sqref="A6">
    <cfRule type="cellIs" dxfId="576" priority="14" stopIfTrue="1" operator="equal">
      <formula>"NO ADMISIBLE"</formula>
    </cfRule>
  </conditionalFormatting>
  <conditionalFormatting sqref="A7">
    <cfRule type="cellIs" dxfId="575" priority="13" stopIfTrue="1" operator="equal">
      <formula>"NO ADMISIBLE"</formula>
    </cfRule>
  </conditionalFormatting>
  <conditionalFormatting sqref="A9:A11">
    <cfRule type="cellIs" dxfId="574" priority="12" stopIfTrue="1" operator="equal">
      <formula>"NO ADMISIBLE"</formula>
    </cfRule>
  </conditionalFormatting>
  <conditionalFormatting sqref="F10:G10">
    <cfRule type="cellIs" dxfId="573" priority="11" stopIfTrue="1" operator="equal">
      <formula>"NO ADMISIBLE"</formula>
    </cfRule>
  </conditionalFormatting>
  <conditionalFormatting sqref="A14">
    <cfRule type="cellIs" dxfId="572" priority="10" stopIfTrue="1" operator="equal">
      <formula>"NO ADMISIBLE"</formula>
    </cfRule>
  </conditionalFormatting>
  <conditionalFormatting sqref="F14:G14">
    <cfRule type="cellIs" dxfId="571" priority="9" stopIfTrue="1" operator="equal">
      <formula>"NO ADMISIBLE"</formula>
    </cfRule>
  </conditionalFormatting>
  <conditionalFormatting sqref="A16">
    <cfRule type="cellIs" dxfId="570" priority="8" stopIfTrue="1" operator="equal">
      <formula>"NO ADMISIBLE"</formula>
    </cfRule>
  </conditionalFormatting>
  <conditionalFormatting sqref="F16:G16">
    <cfRule type="cellIs" dxfId="569" priority="7" stopIfTrue="1" operator="equal">
      <formula>"NO ADMISIBLE"</formula>
    </cfRule>
  </conditionalFormatting>
  <conditionalFormatting sqref="A17">
    <cfRule type="cellIs" dxfId="568" priority="6" stopIfTrue="1" operator="equal">
      <formula>"NO ADMISIBLE"</formula>
    </cfRule>
  </conditionalFormatting>
  <conditionalFormatting sqref="A19:A21">
    <cfRule type="cellIs" dxfId="567" priority="5" stopIfTrue="1" operator="equal">
      <formula>"NO ADMISIBLE"</formula>
    </cfRule>
  </conditionalFormatting>
  <conditionalFormatting sqref="A27:A28">
    <cfRule type="cellIs" dxfId="566" priority="4" stopIfTrue="1" operator="equal">
      <formula>"NO ADMISIBLE"</formula>
    </cfRule>
  </conditionalFormatting>
  <conditionalFormatting sqref="A29:A32">
    <cfRule type="cellIs" dxfId="565" priority="3" stopIfTrue="1" operator="equal">
      <formula>"NO ADMISIBLE"</formula>
    </cfRule>
  </conditionalFormatting>
  <conditionalFormatting sqref="A33">
    <cfRule type="cellIs" dxfId="564" priority="2" stopIfTrue="1" operator="equal">
      <formula>"NO ADMISIBLE"</formula>
    </cfRule>
  </conditionalFormatting>
  <conditionalFormatting sqref="A33">
    <cfRule type="cellIs" dxfId="563" priority="1" stopIfTrue="1" operator="equal">
      <formula>"NO ADMISIBLE"</formula>
    </cfRule>
  </conditionalFormatting>
  <dataValidations count="2">
    <dataValidation type="list" allowBlank="1" showInputMessage="1" showErrorMessage="1" sqref="A1242:A1243 B400:B402 A110:A148 A247:A287 A234:A235 A171:A232 A160:A169 A170:B170 A150:A158 A57:A106 A16:A17 B266 A237:A244 A289:A410 A412:A440 A4 A6:A7 A9:A11 A14 A19:A21 A27:A33" xr:uid="{00000000-0002-0000-0100-000000000000}">
      <formula1>prueba</formula1>
    </dataValidation>
    <dataValidation type="list" allowBlank="1" showInputMessage="1" showErrorMessage="1" sqref="A525 A1002 A513:A514 A508 A476" xr:uid="{00000000-0002-0000-0100-000001000000}">
      <formula1>A</formula1>
    </dataValidation>
  </dataValidations>
  <pageMargins left="0.75" right="0.75" top="1" bottom="1" header="0" footer="0"/>
  <pageSetup orientation="portrait" r:id="rId2"/>
  <headerFooter alignWithMargins="0"/>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B2:F16"/>
  <sheetViews>
    <sheetView workbookViewId="0">
      <selection activeCell="E15" sqref="E15"/>
    </sheetView>
  </sheetViews>
  <sheetFormatPr baseColWidth="10" defaultColWidth="17.7109375" defaultRowHeight="12.75" x14ac:dyDescent="0.2"/>
  <cols>
    <col min="1" max="2" width="17.7109375" style="422"/>
    <col min="3" max="3" width="17.7109375" style="422" customWidth="1"/>
    <col min="4" max="4" width="21.85546875" style="422" customWidth="1"/>
    <col min="5" max="5" width="20" style="28" bestFit="1" customWidth="1"/>
    <col min="6" max="16384" width="17.7109375" style="422"/>
  </cols>
  <sheetData>
    <row r="2" spans="2:6" ht="15" x14ac:dyDescent="0.25">
      <c r="B2" s="422" t="s">
        <v>492</v>
      </c>
      <c r="C2" s="422">
        <v>1926.83</v>
      </c>
      <c r="D2" s="511"/>
    </row>
    <row r="3" spans="2:6" ht="15" x14ac:dyDescent="0.25">
      <c r="B3" s="422" t="s">
        <v>493</v>
      </c>
      <c r="C3" s="528">
        <v>7.6499999999999999E-2</v>
      </c>
      <c r="F3" s="512">
        <f>+F9/D9</f>
        <v>0</v>
      </c>
    </row>
    <row r="5" spans="2:6" ht="15.75" thickBot="1" x14ac:dyDescent="0.3">
      <c r="B5" s="511"/>
    </row>
    <row r="6" spans="2:6" ht="13.5" thickBot="1" x14ac:dyDescent="0.25">
      <c r="B6" s="675">
        <v>41639</v>
      </c>
      <c r="C6" s="676"/>
      <c r="D6" s="676"/>
      <c r="E6" s="677"/>
    </row>
    <row r="7" spans="2:6" ht="15.75" thickBot="1" x14ac:dyDescent="0.25">
      <c r="B7" s="513"/>
      <c r="C7" s="514" t="s">
        <v>494</v>
      </c>
      <c r="D7" s="514" t="s">
        <v>495</v>
      </c>
      <c r="E7" s="515" t="s">
        <v>496</v>
      </c>
    </row>
    <row r="8" spans="2:6" ht="15" x14ac:dyDescent="0.25">
      <c r="B8" s="516" t="s">
        <v>167</v>
      </c>
      <c r="C8" s="517">
        <v>1935518626</v>
      </c>
      <c r="D8" s="518">
        <f t="shared" ref="D8:D15" si="0">+C8*$C$3</f>
        <v>148067174.889</v>
      </c>
      <c r="E8" s="519">
        <f>+D8*$C$2</f>
        <v>285300274591.37183</v>
      </c>
      <c r="F8" s="511"/>
    </row>
    <row r="9" spans="2:6" ht="15" x14ac:dyDescent="0.25">
      <c r="B9" s="520" t="s">
        <v>166</v>
      </c>
      <c r="C9" s="521">
        <v>1363836686</v>
      </c>
      <c r="D9" s="477">
        <f t="shared" si="0"/>
        <v>104333506.479</v>
      </c>
      <c r="E9" s="522">
        <f t="shared" ref="E9:E14" si="1">+D9*$C$2</f>
        <v>201032930288.93158</v>
      </c>
      <c r="F9" s="511"/>
    </row>
    <row r="10" spans="2:6" ht="15" x14ac:dyDescent="0.25">
      <c r="B10" s="520" t="s">
        <v>162</v>
      </c>
      <c r="C10" s="523">
        <v>2110942675</v>
      </c>
      <c r="D10" s="477">
        <f t="shared" si="0"/>
        <v>161487114.63749999</v>
      </c>
      <c r="E10" s="522">
        <f t="shared" si="1"/>
        <v>311158217096.97406</v>
      </c>
      <c r="F10" s="511"/>
    </row>
    <row r="11" spans="2:6" ht="15" x14ac:dyDescent="0.25">
      <c r="B11" s="520" t="s">
        <v>163</v>
      </c>
      <c r="C11" s="521">
        <v>1365231168</v>
      </c>
      <c r="D11" s="477">
        <f t="shared" si="0"/>
        <v>104440184.352</v>
      </c>
      <c r="E11" s="522">
        <f t="shared" si="1"/>
        <v>201238480414.96414</v>
      </c>
      <c r="F11" s="511"/>
    </row>
    <row r="12" spans="2:6" ht="15.75" thickBot="1" x14ac:dyDescent="0.3">
      <c r="B12" s="524" t="s">
        <v>502</v>
      </c>
      <c r="C12" s="525">
        <v>745711507</v>
      </c>
      <c r="D12" s="526">
        <f t="shared" si="0"/>
        <v>57046930.285499997</v>
      </c>
      <c r="E12" s="527">
        <f t="shared" si="1"/>
        <v>109919736682.00995</v>
      </c>
      <c r="F12" s="511"/>
    </row>
    <row r="13" spans="2:6" x14ac:dyDescent="0.2">
      <c r="B13" s="436" t="s">
        <v>503</v>
      </c>
      <c r="C13" s="422">
        <v>1312163224</v>
      </c>
      <c r="D13" s="422">
        <f t="shared" si="0"/>
        <v>100380486.63599999</v>
      </c>
      <c r="E13" s="28">
        <f t="shared" si="1"/>
        <v>193416133064.84387</v>
      </c>
    </row>
    <row r="14" spans="2:6" x14ac:dyDescent="0.2">
      <c r="B14" s="436" t="s">
        <v>504</v>
      </c>
      <c r="C14" s="422">
        <v>2414093</v>
      </c>
      <c r="D14" s="422">
        <f t="shared" si="0"/>
        <v>184678.1145</v>
      </c>
      <c r="E14" s="28">
        <f t="shared" si="1"/>
        <v>355843331.36203498</v>
      </c>
    </row>
    <row r="15" spans="2:6" x14ac:dyDescent="0.2">
      <c r="B15" s="436" t="s">
        <v>505</v>
      </c>
      <c r="C15" s="422">
        <v>82291938</v>
      </c>
      <c r="D15" s="422">
        <f t="shared" si="0"/>
        <v>6295333.2570000002</v>
      </c>
      <c r="E15" s="28">
        <f t="shared" ref="E15" si="2">+D15*$C$2</f>
        <v>12130036979.58531</v>
      </c>
    </row>
    <row r="16" spans="2:6" x14ac:dyDescent="0.2">
      <c r="B16" s="436" t="s">
        <v>254</v>
      </c>
    </row>
  </sheetData>
  <mergeCells count="1">
    <mergeCell ref="B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3:G35"/>
  <sheetViews>
    <sheetView workbookViewId="0">
      <selection activeCell="A26" sqref="A5:A34"/>
      <pivotSelection pane="bottomRight" showHeader="1" axis="axisRow" activeRow="25" previousRow="25" click="1" r:id="rId1">
        <pivotArea dataOnly="0" labelOnly="1" outline="0" fieldPosition="0">
          <references count="1">
            <reference field="0" count="0"/>
          </references>
        </pivotArea>
      </pivotSelection>
    </sheetView>
  </sheetViews>
  <sheetFormatPr baseColWidth="10" defaultRowHeight="12.75" x14ac:dyDescent="0.2"/>
  <cols>
    <col min="1" max="1" width="60.5703125" bestFit="1" customWidth="1"/>
    <col min="2" max="2" width="27.28515625" bestFit="1" customWidth="1"/>
    <col min="3" max="3" width="22.28515625" bestFit="1" customWidth="1"/>
    <col min="4" max="4" width="27.5703125" bestFit="1" customWidth="1"/>
    <col min="5" max="5" width="22.5703125" bestFit="1" customWidth="1"/>
    <col min="6" max="7" width="31.28515625" bestFit="1" customWidth="1"/>
  </cols>
  <sheetData>
    <row r="3" spans="1:7" x14ac:dyDescent="0.2">
      <c r="A3" s="529"/>
      <c r="B3" s="530" t="s">
        <v>2</v>
      </c>
      <c r="C3" s="531"/>
      <c r="D3" s="531"/>
      <c r="E3" s="531"/>
      <c r="F3" s="531"/>
      <c r="G3" s="532"/>
    </row>
    <row r="4" spans="1:7" x14ac:dyDescent="0.2">
      <c r="A4" s="530" t="s">
        <v>164</v>
      </c>
      <c r="B4" s="529" t="s">
        <v>3</v>
      </c>
      <c r="C4" s="533" t="s">
        <v>4</v>
      </c>
      <c r="D4" s="533" t="s">
        <v>5</v>
      </c>
      <c r="E4" s="533" t="s">
        <v>6</v>
      </c>
      <c r="F4" s="533" t="s">
        <v>250</v>
      </c>
      <c r="G4" s="534" t="s">
        <v>251</v>
      </c>
    </row>
    <row r="5" spans="1:7" x14ac:dyDescent="0.2">
      <c r="A5" s="529" t="s">
        <v>248</v>
      </c>
      <c r="B5" s="535">
        <v>274336831762</v>
      </c>
      <c r="C5" s="536">
        <v>422386708248</v>
      </c>
      <c r="D5" s="536">
        <v>196168771563</v>
      </c>
      <c r="E5" s="536">
        <v>240254359938</v>
      </c>
      <c r="F5" s="536">
        <v>8660764282</v>
      </c>
      <c r="G5" s="537">
        <v>139146952</v>
      </c>
    </row>
    <row r="6" spans="1:7" x14ac:dyDescent="0.2">
      <c r="A6" s="415" t="s">
        <v>0</v>
      </c>
      <c r="B6" s="416"/>
      <c r="C6" s="28"/>
      <c r="D6" s="28"/>
      <c r="E6" s="28"/>
      <c r="F6" s="28"/>
      <c r="G6" s="310"/>
    </row>
    <row r="7" spans="1:7" x14ac:dyDescent="0.2">
      <c r="A7" s="415" t="s">
        <v>249</v>
      </c>
      <c r="B7" s="416">
        <v>7660453740</v>
      </c>
      <c r="C7" s="28">
        <v>9656905650</v>
      </c>
      <c r="D7" s="28">
        <v>2251809854</v>
      </c>
      <c r="E7" s="28">
        <v>5705797909</v>
      </c>
      <c r="F7" s="28">
        <v>2013666089</v>
      </c>
      <c r="G7" s="310">
        <v>33270315</v>
      </c>
    </row>
    <row r="8" spans="1:7" x14ac:dyDescent="0.2">
      <c r="A8" s="415" t="s">
        <v>363</v>
      </c>
      <c r="B8" s="416">
        <v>109963135998</v>
      </c>
      <c r="C8" s="28">
        <v>194658823276</v>
      </c>
      <c r="D8" s="28">
        <v>33868744624</v>
      </c>
      <c r="E8" s="28">
        <v>56422374110</v>
      </c>
      <c r="F8" s="28">
        <v>10626481411</v>
      </c>
      <c r="G8" s="310">
        <v>1084847252</v>
      </c>
    </row>
    <row r="9" spans="1:7" x14ac:dyDescent="0.2">
      <c r="A9" s="415" t="s">
        <v>364</v>
      </c>
      <c r="B9" s="416">
        <v>9344296449</v>
      </c>
      <c r="C9" s="28">
        <v>17069693381</v>
      </c>
      <c r="D9" s="28">
        <v>4367937448</v>
      </c>
      <c r="E9" s="28">
        <v>7366679876</v>
      </c>
      <c r="F9" s="28">
        <v>982277801</v>
      </c>
      <c r="G9" s="310">
        <v>94224962</v>
      </c>
    </row>
    <row r="10" spans="1:7" x14ac:dyDescent="0.2">
      <c r="A10" s="415" t="s">
        <v>368</v>
      </c>
      <c r="B10" s="416">
        <v>7709970314</v>
      </c>
      <c r="C10" s="28">
        <v>14873774436</v>
      </c>
      <c r="D10" s="28">
        <v>2942770825</v>
      </c>
      <c r="E10" s="28">
        <v>8922846565</v>
      </c>
      <c r="F10" s="28">
        <v>167091979</v>
      </c>
      <c r="G10" s="310">
        <v>0</v>
      </c>
    </row>
    <row r="11" spans="1:7" x14ac:dyDescent="0.2">
      <c r="A11" s="415" t="s">
        <v>370</v>
      </c>
      <c r="B11" s="416">
        <v>172253940999</v>
      </c>
      <c r="C11" s="28">
        <v>278709576450</v>
      </c>
      <c r="D11" s="28">
        <v>152442052077</v>
      </c>
      <c r="E11" s="28">
        <v>172177727994</v>
      </c>
      <c r="F11" s="28">
        <v>4493766000</v>
      </c>
      <c r="G11" s="310">
        <v>4002074000</v>
      </c>
    </row>
    <row r="12" spans="1:7" x14ac:dyDescent="0.2">
      <c r="A12" s="415" t="s">
        <v>371</v>
      </c>
      <c r="B12" s="416">
        <v>28571231000</v>
      </c>
      <c r="C12" s="28">
        <v>49659256000</v>
      </c>
      <c r="D12" s="28">
        <v>3865361000</v>
      </c>
      <c r="E12" s="28">
        <v>7865361000</v>
      </c>
      <c r="F12" s="28">
        <v>4971083000</v>
      </c>
      <c r="G12" s="310">
        <v>29756000</v>
      </c>
    </row>
    <row r="13" spans="1:7" x14ac:dyDescent="0.2">
      <c r="A13" s="415" t="s">
        <v>372</v>
      </c>
      <c r="B13" s="416">
        <v>25719760354</v>
      </c>
      <c r="C13" s="28">
        <v>67889621290</v>
      </c>
      <c r="D13" s="28">
        <v>11307852045</v>
      </c>
      <c r="E13" s="28">
        <v>34957437074</v>
      </c>
      <c r="F13" s="28">
        <v>3303563447</v>
      </c>
      <c r="G13" s="310">
        <v>742574420</v>
      </c>
    </row>
    <row r="14" spans="1:7" x14ac:dyDescent="0.2">
      <c r="A14" s="415" t="s">
        <v>374</v>
      </c>
      <c r="B14" s="416">
        <v>206578272000</v>
      </c>
      <c r="C14" s="28">
        <v>256691877000</v>
      </c>
      <c r="D14" s="28">
        <v>80040795000</v>
      </c>
      <c r="E14" s="28">
        <v>127472571000</v>
      </c>
      <c r="F14" s="28">
        <v>10360224000</v>
      </c>
      <c r="G14" s="310">
        <v>4944965000</v>
      </c>
    </row>
    <row r="15" spans="1:7" x14ac:dyDescent="0.2">
      <c r="A15" s="415" t="s">
        <v>376</v>
      </c>
      <c r="B15" s="416">
        <v>1946412532</v>
      </c>
      <c r="C15" s="28">
        <v>3174237780</v>
      </c>
      <c r="D15" s="28">
        <v>48037506</v>
      </c>
      <c r="E15" s="28">
        <v>1659778547</v>
      </c>
      <c r="F15" s="28">
        <v>132823340</v>
      </c>
      <c r="G15" s="310">
        <v>1292140</v>
      </c>
    </row>
    <row r="16" spans="1:7" x14ac:dyDescent="0.2">
      <c r="A16" s="415" t="s">
        <v>455</v>
      </c>
      <c r="B16" s="416">
        <v>34449244000</v>
      </c>
      <c r="C16" s="28">
        <v>71078556000</v>
      </c>
      <c r="D16" s="28">
        <v>9164733000</v>
      </c>
      <c r="E16" s="28">
        <v>33465496000</v>
      </c>
      <c r="F16" s="28">
        <v>2766860000</v>
      </c>
      <c r="G16" s="310">
        <v>1078754000</v>
      </c>
    </row>
    <row r="17" spans="1:7" x14ac:dyDescent="0.2">
      <c r="A17" s="415" t="s">
        <v>456</v>
      </c>
      <c r="B17" s="416">
        <v>1958983153</v>
      </c>
      <c r="C17" s="28">
        <v>2209249953</v>
      </c>
      <c r="D17" s="28">
        <v>1678651579</v>
      </c>
      <c r="E17" s="28">
        <v>2154766964</v>
      </c>
      <c r="F17" s="28">
        <v>-318241602</v>
      </c>
      <c r="G17" s="310">
        <v>47328</v>
      </c>
    </row>
    <row r="18" spans="1:7" x14ac:dyDescent="0.2">
      <c r="A18" s="415" t="s">
        <v>460</v>
      </c>
      <c r="B18" s="416">
        <v>390585578000</v>
      </c>
      <c r="C18" s="28">
        <v>1293992515000</v>
      </c>
      <c r="D18" s="28">
        <v>105814899000</v>
      </c>
      <c r="E18" s="28">
        <v>458536312000</v>
      </c>
      <c r="F18" s="28">
        <v>86087464000</v>
      </c>
      <c r="G18" s="310">
        <v>6198123000</v>
      </c>
    </row>
    <row r="19" spans="1:7" x14ac:dyDescent="0.2">
      <c r="A19" s="415" t="s">
        <v>461</v>
      </c>
      <c r="B19" s="416">
        <v>161777237000</v>
      </c>
      <c r="C19" s="28">
        <v>353627728000</v>
      </c>
      <c r="D19" s="28">
        <v>66332264000</v>
      </c>
      <c r="E19" s="28">
        <v>242848614000</v>
      </c>
      <c r="F19" s="28">
        <v>13374201000</v>
      </c>
      <c r="G19" s="310">
        <v>4204241000</v>
      </c>
    </row>
    <row r="20" spans="1:7" x14ac:dyDescent="0.2">
      <c r="A20" s="415" t="s">
        <v>462</v>
      </c>
      <c r="B20" s="416">
        <v>107552471054</v>
      </c>
      <c r="C20" s="28">
        <v>208850501763</v>
      </c>
      <c r="D20" s="28">
        <v>52055360132</v>
      </c>
      <c r="E20" s="28">
        <v>145040948497</v>
      </c>
      <c r="F20" s="28">
        <v>19994106007</v>
      </c>
      <c r="G20" s="310">
        <v>1470699817</v>
      </c>
    </row>
    <row r="21" spans="1:7" x14ac:dyDescent="0.2">
      <c r="A21" s="415" t="s">
        <v>467</v>
      </c>
      <c r="B21" s="416">
        <v>55984327727</v>
      </c>
      <c r="C21" s="28">
        <v>97725504941</v>
      </c>
      <c r="D21" s="28">
        <v>21097319154</v>
      </c>
      <c r="E21" s="28">
        <v>55807930456</v>
      </c>
      <c r="F21" s="28">
        <v>4788062686</v>
      </c>
      <c r="G21" s="310">
        <v>2434130312.5</v>
      </c>
    </row>
    <row r="22" spans="1:7" x14ac:dyDescent="0.2">
      <c r="A22" s="415" t="s">
        <v>465</v>
      </c>
      <c r="B22" s="416">
        <v>94052297000</v>
      </c>
      <c r="C22" s="28">
        <v>172113336000</v>
      </c>
      <c r="D22" s="28">
        <v>39328613000</v>
      </c>
      <c r="E22" s="28">
        <v>100649549000</v>
      </c>
      <c r="F22" s="28">
        <v>22940061000</v>
      </c>
      <c r="G22" s="310">
        <v>4039236000</v>
      </c>
    </row>
    <row r="23" spans="1:7" x14ac:dyDescent="0.2">
      <c r="A23" s="415" t="s">
        <v>466</v>
      </c>
      <c r="B23" s="416">
        <v>11986460187</v>
      </c>
      <c r="C23" s="28">
        <v>26068137310</v>
      </c>
      <c r="D23" s="28">
        <v>5328530791</v>
      </c>
      <c r="E23" s="28">
        <v>18077194784</v>
      </c>
      <c r="F23" s="28">
        <v>1979386579</v>
      </c>
      <c r="G23" s="310">
        <v>510486604</v>
      </c>
    </row>
    <row r="24" spans="1:7" x14ac:dyDescent="0.2">
      <c r="A24" s="415" t="s">
        <v>469</v>
      </c>
      <c r="B24" s="416">
        <v>186770099939</v>
      </c>
      <c r="C24" s="28">
        <v>229189016134</v>
      </c>
      <c r="D24" s="28">
        <v>55056442283</v>
      </c>
      <c r="E24" s="28">
        <v>212446081109</v>
      </c>
      <c r="F24" s="28">
        <v>-14230404751</v>
      </c>
      <c r="G24" s="310">
        <v>6081358058</v>
      </c>
    </row>
    <row r="25" spans="1:7" x14ac:dyDescent="0.2">
      <c r="A25" s="415" t="s">
        <v>470</v>
      </c>
      <c r="B25" s="416">
        <v>150962658753</v>
      </c>
      <c r="C25" s="28">
        <v>213128496765</v>
      </c>
      <c r="D25" s="28">
        <v>65502901639</v>
      </c>
      <c r="E25" s="28">
        <v>138892895469</v>
      </c>
      <c r="F25" s="28">
        <v>-1474414954</v>
      </c>
      <c r="G25" s="310">
        <v>6214285360</v>
      </c>
    </row>
    <row r="26" spans="1:7" x14ac:dyDescent="0.2">
      <c r="A26" s="415" t="s">
        <v>471</v>
      </c>
      <c r="B26" s="416">
        <v>359623851242</v>
      </c>
      <c r="C26" s="28">
        <v>500718078555</v>
      </c>
      <c r="D26" s="28">
        <v>159990481700</v>
      </c>
      <c r="E26" s="28">
        <v>214535415821</v>
      </c>
      <c r="F26" s="28">
        <v>31976562138</v>
      </c>
      <c r="G26" s="310">
        <v>329794175</v>
      </c>
    </row>
    <row r="27" spans="1:7" x14ac:dyDescent="0.2">
      <c r="A27" s="415" t="s">
        <v>472</v>
      </c>
      <c r="B27" s="416">
        <v>54258671993</v>
      </c>
      <c r="C27" s="28">
        <v>213053851949</v>
      </c>
      <c r="D27" s="28">
        <v>25035712683</v>
      </c>
      <c r="E27" s="28">
        <v>70682961661</v>
      </c>
      <c r="F27" s="28">
        <v>9190120682</v>
      </c>
      <c r="G27" s="310">
        <v>4647435514</v>
      </c>
    </row>
    <row r="28" spans="1:7" x14ac:dyDescent="0.2">
      <c r="A28" s="415" t="s">
        <v>473</v>
      </c>
      <c r="B28" s="416">
        <v>1609023765</v>
      </c>
      <c r="C28" s="28">
        <v>1757549581</v>
      </c>
      <c r="D28" s="28">
        <v>110075264</v>
      </c>
      <c r="E28" s="28">
        <v>526208388</v>
      </c>
      <c r="F28" s="28">
        <v>183674663</v>
      </c>
      <c r="G28" s="310">
        <v>2242773.27</v>
      </c>
    </row>
    <row r="29" spans="1:7" x14ac:dyDescent="0.2">
      <c r="A29" s="415" t="s">
        <v>483</v>
      </c>
      <c r="B29" s="416">
        <v>107809515200</v>
      </c>
      <c r="C29" s="28">
        <v>211286375341</v>
      </c>
      <c r="D29" s="28">
        <v>25812585813</v>
      </c>
      <c r="E29" s="28">
        <v>81162123168</v>
      </c>
      <c r="F29" s="28">
        <v>20024011318</v>
      </c>
      <c r="G29" s="310">
        <v>597961791</v>
      </c>
    </row>
    <row r="30" spans="1:7" x14ac:dyDescent="0.2">
      <c r="A30" s="415" t="s">
        <v>484</v>
      </c>
      <c r="B30" s="416">
        <v>3252320445</v>
      </c>
      <c r="C30" s="28">
        <v>10059862347</v>
      </c>
      <c r="D30" s="28">
        <v>962999030</v>
      </c>
      <c r="E30" s="28">
        <v>4383239780</v>
      </c>
      <c r="F30" s="28">
        <v>789091291</v>
      </c>
      <c r="G30" s="310">
        <v>154840495</v>
      </c>
    </row>
    <row r="31" spans="1:7" x14ac:dyDescent="0.2">
      <c r="A31" s="415" t="s">
        <v>487</v>
      </c>
      <c r="B31" s="416">
        <v>285300274591.37183</v>
      </c>
      <c r="C31" s="28">
        <v>311158217096.97406</v>
      </c>
      <c r="D31" s="28">
        <v>201032930288.93158</v>
      </c>
      <c r="E31" s="28">
        <v>201238480414.96414</v>
      </c>
      <c r="F31" s="28">
        <v>12130036979.58531</v>
      </c>
      <c r="G31" s="310">
        <v>355843331.36203498</v>
      </c>
    </row>
    <row r="32" spans="1:7" x14ac:dyDescent="0.2">
      <c r="A32" s="415" t="s">
        <v>488</v>
      </c>
      <c r="B32" s="416">
        <v>16669734107</v>
      </c>
      <c r="C32" s="28">
        <v>29085486224</v>
      </c>
      <c r="D32" s="28">
        <v>8282217822</v>
      </c>
      <c r="E32" s="28">
        <v>17158922672</v>
      </c>
      <c r="F32" s="28">
        <v>2256803930</v>
      </c>
      <c r="G32" s="310">
        <v>207261263</v>
      </c>
    </row>
    <row r="33" spans="1:7" x14ac:dyDescent="0.2">
      <c r="A33" s="415" t="s">
        <v>489</v>
      </c>
      <c r="B33" s="416">
        <v>12052472326</v>
      </c>
      <c r="C33" s="28">
        <v>24494576136</v>
      </c>
      <c r="D33" s="28">
        <v>3855003063</v>
      </c>
      <c r="E33" s="28">
        <v>6605364310</v>
      </c>
      <c r="F33" s="28">
        <v>2042988765</v>
      </c>
      <c r="G33" s="310">
        <v>109010310</v>
      </c>
    </row>
    <row r="34" spans="1:7" x14ac:dyDescent="0.2">
      <c r="A34" s="415" t="s">
        <v>490</v>
      </c>
      <c r="B34" s="416">
        <v>54237601312</v>
      </c>
      <c r="C34" s="28">
        <v>215590904307</v>
      </c>
      <c r="D34" s="28">
        <v>34855865854</v>
      </c>
      <c r="E34" s="28">
        <v>107622596183</v>
      </c>
      <c r="F34" s="28">
        <v>9729186192</v>
      </c>
      <c r="G34" s="310">
        <v>6647970823</v>
      </c>
    </row>
    <row r="35" spans="1:7" x14ac:dyDescent="0.2">
      <c r="A35" s="538" t="s">
        <v>1</v>
      </c>
      <c r="B35" s="539">
        <v>2934977126942.3721</v>
      </c>
      <c r="C35" s="540">
        <v>5499958416913.9736</v>
      </c>
      <c r="D35" s="540">
        <v>1368601718037.9316</v>
      </c>
      <c r="E35" s="540">
        <v>2774640034689.9644</v>
      </c>
      <c r="F35" s="540">
        <v>269941297272.5853</v>
      </c>
      <c r="G35" s="541">
        <v>56355872996.132034</v>
      </c>
    </row>
  </sheetData>
  <customSheetViews>
    <customSheetView guid="{7043DB3C-32B3-43B5-9ACE-4B1C78863594}" topLeftCell="A1006">
      <selection activeCell="A1030" sqref="A1030"/>
      <pageMargins left="0.75" right="0.75" top="1" bottom="1" header="0" footer="0"/>
      <headerFooter alignWithMargins="0"/>
    </customSheetView>
  </customSheetViews>
  <phoneticPr fontId="2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rgb="FFFFC000"/>
  </sheetPr>
  <dimension ref="A1:I16"/>
  <sheetViews>
    <sheetView workbookViewId="0">
      <selection activeCell="C34" sqref="C34"/>
    </sheetView>
  </sheetViews>
  <sheetFormatPr baseColWidth="10" defaultRowHeight="12.75" x14ac:dyDescent="0.2"/>
  <cols>
    <col min="1" max="1" width="11.42578125" style="226"/>
    <col min="2" max="2" width="18.5703125" style="226" bestFit="1" customWidth="1"/>
    <col min="3" max="3" width="11.42578125" style="226"/>
    <col min="4" max="4" width="18.140625" style="226" customWidth="1"/>
    <col min="5" max="5" width="22.28515625" style="226" customWidth="1"/>
    <col min="6" max="6" width="12.85546875" style="226" bestFit="1" customWidth="1"/>
    <col min="7" max="7" width="11.42578125" style="228"/>
    <col min="8" max="8" width="18.140625" style="228" bestFit="1" customWidth="1"/>
    <col min="9" max="16384" width="11.42578125" style="228"/>
  </cols>
  <sheetData>
    <row r="1" spans="1:9" ht="13.5" thickBot="1" x14ac:dyDescent="0.25">
      <c r="A1" s="183" t="s">
        <v>173</v>
      </c>
      <c r="B1" s="183" t="s">
        <v>174</v>
      </c>
      <c r="C1" s="183" t="s">
        <v>7</v>
      </c>
      <c r="D1" s="183" t="s">
        <v>202</v>
      </c>
      <c r="E1" s="229"/>
      <c r="F1" s="275" t="s">
        <v>227</v>
      </c>
      <c r="I1" s="230"/>
    </row>
    <row r="2" spans="1:9" ht="13.5" thickBot="1" x14ac:dyDescent="0.25">
      <c r="A2" s="180">
        <v>1</v>
      </c>
      <c r="B2" s="181">
        <v>129250000000</v>
      </c>
      <c r="C2" s="182">
        <v>29</v>
      </c>
      <c r="D2" s="181">
        <f>+B2*0.001</f>
        <v>129250000</v>
      </c>
      <c r="E2" s="231"/>
      <c r="F2" s="276">
        <v>616000</v>
      </c>
      <c r="H2" s="232"/>
    </row>
    <row r="3" spans="1:9" x14ac:dyDescent="0.2">
      <c r="A3" s="180"/>
      <c r="B3" s="328" t="s">
        <v>252</v>
      </c>
      <c r="C3" s="182"/>
      <c r="D3" s="181"/>
      <c r="E3" s="231"/>
      <c r="F3" s="231"/>
      <c r="H3" s="233"/>
    </row>
    <row r="4" spans="1:9" x14ac:dyDescent="0.2">
      <c r="A4" s="180"/>
      <c r="B4" s="181"/>
      <c r="C4" s="182"/>
      <c r="D4" s="181"/>
      <c r="E4" s="231"/>
      <c r="F4" s="231"/>
    </row>
    <row r="5" spans="1:9" x14ac:dyDescent="0.2">
      <c r="A5" s="180"/>
      <c r="B5" s="181"/>
      <c r="C5" s="182"/>
      <c r="D5" s="181"/>
      <c r="E5" s="231"/>
      <c r="F5" s="231"/>
    </row>
    <row r="6" spans="1:9" hidden="1" x14ac:dyDescent="0.2">
      <c r="A6" s="180"/>
      <c r="B6" s="181"/>
      <c r="C6" s="182"/>
      <c r="D6" s="181"/>
      <c r="E6" s="231"/>
      <c r="F6" s="231"/>
    </row>
    <row r="7" spans="1:9" hidden="1" x14ac:dyDescent="0.2">
      <c r="A7" s="180"/>
      <c r="B7" s="181"/>
      <c r="C7" s="182"/>
      <c r="D7" s="181"/>
      <c r="E7" s="231"/>
      <c r="F7" s="231"/>
    </row>
    <row r="8" spans="1:9" hidden="1" x14ac:dyDescent="0.2">
      <c r="A8" s="180"/>
      <c r="B8" s="181"/>
      <c r="C8" s="182"/>
      <c r="D8" s="181"/>
      <c r="E8" s="231"/>
      <c r="F8" s="231"/>
    </row>
    <row r="9" spans="1:9" hidden="1" x14ac:dyDescent="0.2">
      <c r="A9" s="180"/>
      <c r="B9" s="181"/>
      <c r="C9" s="182"/>
      <c r="D9" s="181"/>
      <c r="E9" s="231"/>
      <c r="F9" s="231"/>
    </row>
    <row r="10" spans="1:9" hidden="1" x14ac:dyDescent="0.2">
      <c r="A10" s="180"/>
      <c r="B10" s="181"/>
      <c r="C10" s="182"/>
      <c r="D10" s="181"/>
      <c r="E10" s="231"/>
      <c r="F10" s="231"/>
    </row>
    <row r="11" spans="1:9" hidden="1" x14ac:dyDescent="0.2">
      <c r="A11" s="180"/>
      <c r="B11" s="181"/>
      <c r="C11" s="182"/>
      <c r="D11" s="181"/>
      <c r="E11" s="231"/>
      <c r="F11" s="231"/>
    </row>
    <row r="12" spans="1:9" hidden="1" x14ac:dyDescent="0.2">
      <c r="A12" s="180"/>
      <c r="B12" s="181"/>
      <c r="C12" s="182"/>
      <c r="D12" s="181"/>
    </row>
    <row r="13" spans="1:9" hidden="1" x14ac:dyDescent="0.2">
      <c r="A13" s="180"/>
      <c r="B13" s="181"/>
      <c r="C13" s="182"/>
      <c r="D13" s="181"/>
    </row>
    <row r="14" spans="1:9" hidden="1" x14ac:dyDescent="0.2">
      <c r="A14" s="180"/>
      <c r="B14" s="181"/>
      <c r="C14" s="182"/>
      <c r="D14" s="181"/>
    </row>
    <row r="16" spans="1:9" x14ac:dyDescent="0.2">
      <c r="D16" s="227"/>
    </row>
  </sheetData>
  <customSheetViews>
    <customSheetView guid="{7043DB3C-32B3-43B5-9ACE-4B1C78863594}" topLeftCell="A4">
      <selection activeCell="F24" sqref="F24"/>
      <pageMargins left="0.75" right="0.75" top="1" bottom="1" header="0" footer="0"/>
      <headerFooter alignWithMargins="0"/>
    </customSheetView>
  </customSheetViews>
  <phoneticPr fontId="24" type="noConversion"/>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4">
    <tabColor rgb="FFFFC000"/>
  </sheetPr>
  <dimension ref="B1:H16"/>
  <sheetViews>
    <sheetView workbookViewId="0">
      <selection activeCell="C4" sqref="C4"/>
    </sheetView>
  </sheetViews>
  <sheetFormatPr baseColWidth="10" defaultRowHeight="12.75" x14ac:dyDescent="0.2"/>
  <cols>
    <col min="1" max="2" width="11.42578125" style="226"/>
    <col min="3" max="3" width="15.28515625" style="226" bestFit="1" customWidth="1"/>
    <col min="4" max="6" width="11.42578125" style="226"/>
    <col min="7" max="7" width="11.42578125" style="226" customWidth="1"/>
    <col min="8" max="16384" width="11.42578125" style="226"/>
  </cols>
  <sheetData>
    <row r="1" spans="2:8" ht="13.5" thickBot="1" x14ac:dyDescent="0.25"/>
    <row r="2" spans="2:8" ht="13.5" thickBot="1" x14ac:dyDescent="0.25">
      <c r="B2" s="569" t="s">
        <v>212</v>
      </c>
      <c r="C2" s="570"/>
      <c r="D2" s="571"/>
      <c r="F2" s="569" t="s">
        <v>220</v>
      </c>
      <c r="G2" s="570"/>
      <c r="H2" s="571"/>
    </row>
    <row r="3" spans="2:8" ht="13.5" thickBot="1" x14ac:dyDescent="0.25">
      <c r="B3" s="265" t="s">
        <v>216</v>
      </c>
      <c r="C3" s="267" t="s">
        <v>218</v>
      </c>
      <c r="D3" s="266" t="s">
        <v>217</v>
      </c>
      <c r="F3" s="265" t="s">
        <v>221</v>
      </c>
      <c r="G3" s="267" t="s">
        <v>222</v>
      </c>
      <c r="H3" s="266" t="s">
        <v>217</v>
      </c>
    </row>
    <row r="4" spans="2:8" x14ac:dyDescent="0.2">
      <c r="B4" s="257">
        <v>0</v>
      </c>
      <c r="C4" s="257">
        <v>3</v>
      </c>
      <c r="D4" s="257">
        <v>60</v>
      </c>
      <c r="F4" s="257">
        <v>1</v>
      </c>
      <c r="G4" s="257">
        <v>5</v>
      </c>
      <c r="H4" s="257">
        <v>20</v>
      </c>
    </row>
    <row r="5" spans="2:8" x14ac:dyDescent="0.2">
      <c r="B5" s="258">
        <v>3</v>
      </c>
      <c r="C5" s="258">
        <v>6</v>
      </c>
      <c r="D5" s="258">
        <v>80</v>
      </c>
      <c r="F5" s="258">
        <v>6</v>
      </c>
      <c r="G5" s="258">
        <v>10</v>
      </c>
      <c r="H5" s="258">
        <v>30</v>
      </c>
    </row>
    <row r="6" spans="2:8" ht="13.5" thickBot="1" x14ac:dyDescent="0.25">
      <c r="B6" s="258">
        <v>6</v>
      </c>
      <c r="C6" s="258">
        <v>10</v>
      </c>
      <c r="D6" s="258">
        <v>100</v>
      </c>
      <c r="F6" s="259">
        <v>11</v>
      </c>
      <c r="G6" s="260" t="s">
        <v>219</v>
      </c>
      <c r="H6" s="259">
        <v>40</v>
      </c>
    </row>
    <row r="7" spans="2:8" ht="13.5" thickBot="1" x14ac:dyDescent="0.25">
      <c r="B7" s="259">
        <v>10</v>
      </c>
      <c r="C7" s="260" t="s">
        <v>219</v>
      </c>
      <c r="D7" s="259">
        <v>120</v>
      </c>
      <c r="F7" s="268"/>
      <c r="G7" s="269"/>
      <c r="H7" s="268"/>
    </row>
    <row r="9" spans="2:8" ht="13.5" thickBot="1" x14ac:dyDescent="0.25"/>
    <row r="10" spans="2:8" ht="13.5" thickBot="1" x14ac:dyDescent="0.25">
      <c r="B10" s="569" t="s">
        <v>206</v>
      </c>
      <c r="C10" s="570"/>
      <c r="D10" s="571"/>
    </row>
    <row r="11" spans="2:8" ht="13.5" thickBot="1" x14ac:dyDescent="0.25">
      <c r="B11" s="265" t="s">
        <v>216</v>
      </c>
      <c r="C11" s="267" t="s">
        <v>218</v>
      </c>
      <c r="D11" s="266" t="s">
        <v>217</v>
      </c>
    </row>
    <row r="12" spans="2:8" x14ac:dyDescent="0.2">
      <c r="B12" s="257">
        <v>0</v>
      </c>
      <c r="C12" s="257">
        <v>0.5</v>
      </c>
      <c r="D12" s="257">
        <v>20</v>
      </c>
    </row>
    <row r="13" spans="2:8" x14ac:dyDescent="0.2">
      <c r="B13" s="258">
        <v>0.5</v>
      </c>
      <c r="C13" s="258">
        <v>0.75</v>
      </c>
      <c r="D13" s="258">
        <v>25</v>
      </c>
    </row>
    <row r="14" spans="2:8" x14ac:dyDescent="0.2">
      <c r="B14" s="258">
        <v>0.75</v>
      </c>
      <c r="C14" s="264">
        <v>1</v>
      </c>
      <c r="D14" s="258">
        <v>30</v>
      </c>
    </row>
    <row r="15" spans="2:8" x14ac:dyDescent="0.2">
      <c r="B15" s="263">
        <v>1</v>
      </c>
      <c r="C15" s="262">
        <v>1.5</v>
      </c>
      <c r="D15" s="261">
        <v>35</v>
      </c>
    </row>
    <row r="16" spans="2:8" ht="13.5" thickBot="1" x14ac:dyDescent="0.25">
      <c r="B16" s="259">
        <v>1.5</v>
      </c>
      <c r="C16" s="260" t="s">
        <v>219</v>
      </c>
      <c r="D16" s="259">
        <v>40</v>
      </c>
    </row>
  </sheetData>
  <mergeCells count="3">
    <mergeCell ref="B2:D2"/>
    <mergeCell ref="B10:D10"/>
    <mergeCell ref="F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AF121"/>
  <sheetViews>
    <sheetView tabSelected="1" topLeftCell="Q87" zoomScale="80" zoomScaleNormal="80" zoomScaleSheetLayoutView="100" workbookViewId="0">
      <selection activeCell="AG124" sqref="AG124"/>
    </sheetView>
  </sheetViews>
  <sheetFormatPr baseColWidth="10" defaultRowHeight="18" customHeight="1" x14ac:dyDescent="0.2"/>
  <cols>
    <col min="1" max="1" width="19.85546875" style="209" customWidth="1"/>
    <col min="2" max="2" width="8.85546875" style="209" bestFit="1" customWidth="1"/>
    <col min="3" max="3" width="34.140625" style="209" customWidth="1"/>
    <col min="4" max="4" width="17.42578125" style="209" customWidth="1"/>
    <col min="5" max="5" width="25" style="209" customWidth="1"/>
    <col min="6" max="6" width="32.5703125" style="212" customWidth="1"/>
    <col min="7" max="7" width="25" style="212" bestFit="1" customWidth="1"/>
    <col min="8" max="8" width="23.140625" style="212" customWidth="1"/>
    <col min="9" max="9" width="25.140625" style="213" customWidth="1"/>
    <col min="10" max="10" width="23.42578125" style="213" customWidth="1"/>
    <col min="11" max="11" width="21" style="213" customWidth="1"/>
    <col min="12" max="12" width="4" style="214" customWidth="1"/>
    <col min="13" max="13" width="5.140625" style="214" customWidth="1"/>
    <col min="14" max="14" width="8" style="214" hidden="1" customWidth="1"/>
    <col min="15" max="15" width="19.5703125" style="214" hidden="1" customWidth="1"/>
    <col min="16" max="16" width="22" style="214" customWidth="1"/>
    <col min="17" max="20" width="14.7109375" style="214" customWidth="1"/>
    <col min="21" max="21" width="20.42578125" style="214" hidden="1" customWidth="1"/>
    <col min="22" max="23" width="14.7109375" style="214" customWidth="1"/>
    <col min="24" max="24" width="15.85546875" style="212" customWidth="1"/>
    <col min="25" max="25" width="15.5703125" style="209" hidden="1" customWidth="1"/>
    <col min="26" max="26" width="15.85546875" style="209" hidden="1" customWidth="1"/>
    <col min="27" max="27" width="14.5703125" style="215" customWidth="1"/>
    <col min="28" max="28" width="14.5703125" style="209" customWidth="1"/>
    <col min="29" max="29" width="14.5703125" style="215" customWidth="1"/>
    <col min="30" max="30" width="14.5703125" style="209" customWidth="1"/>
    <col min="31" max="31" width="17.42578125" style="209" customWidth="1"/>
    <col min="32" max="16384" width="11.42578125" style="209"/>
  </cols>
  <sheetData>
    <row r="1" spans="1:32" ht="18" customHeight="1" x14ac:dyDescent="0.2">
      <c r="B1" s="572"/>
      <c r="C1" s="572"/>
      <c r="D1" s="572"/>
      <c r="E1" s="572"/>
      <c r="F1" s="572"/>
      <c r="G1" s="572"/>
      <c r="H1" s="572"/>
      <c r="I1" s="572"/>
      <c r="J1" s="572"/>
      <c r="K1" s="572"/>
      <c r="L1" s="572"/>
      <c r="M1" s="572"/>
      <c r="N1" s="572"/>
      <c r="O1" s="572"/>
      <c r="P1" s="572"/>
      <c r="Q1" s="572"/>
      <c r="R1" s="572"/>
      <c r="S1" s="572"/>
      <c r="T1" s="572"/>
      <c r="U1" s="572"/>
      <c r="V1" s="572"/>
      <c r="W1" s="572"/>
      <c r="X1" s="572"/>
    </row>
    <row r="2" spans="1:32" s="210" customFormat="1" ht="23.25" x14ac:dyDescent="0.35">
      <c r="B2" s="575" t="s">
        <v>157</v>
      </c>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row>
    <row r="3" spans="1:32" s="210" customFormat="1" x14ac:dyDescent="0.25">
      <c r="B3" s="574" t="s">
        <v>224</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row>
    <row r="4" spans="1:32" ht="18" customHeight="1" x14ac:dyDescent="0.25">
      <c r="B4" s="573" t="s">
        <v>253</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row>
    <row r="5" spans="1:32" ht="18" customHeight="1" x14ac:dyDescent="0.2">
      <c r="B5" s="591" t="s">
        <v>156</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329" t="s">
        <v>254</v>
      </c>
    </row>
    <row r="6" spans="1:32" ht="18" customHeight="1" thickBot="1" x14ac:dyDescent="0.25">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row>
    <row r="7" spans="1:32" ht="44.25" customHeight="1" thickBot="1" x14ac:dyDescent="0.25">
      <c r="B7" s="584" t="s">
        <v>159</v>
      </c>
      <c r="C7" s="585"/>
      <c r="D7" s="586"/>
      <c r="E7" s="589" t="s">
        <v>170</v>
      </c>
      <c r="F7" s="590"/>
      <c r="G7" s="590"/>
      <c r="H7" s="590"/>
      <c r="I7" s="590"/>
      <c r="J7" s="176"/>
      <c r="K7" s="176"/>
      <c r="L7" s="176"/>
      <c r="M7" s="225"/>
      <c r="N7" s="176"/>
      <c r="O7" s="176"/>
      <c r="P7" s="177"/>
      <c r="Q7" s="587" t="s">
        <v>172</v>
      </c>
      <c r="R7" s="588"/>
      <c r="S7" s="587" t="s">
        <v>158</v>
      </c>
      <c r="T7" s="588"/>
      <c r="U7" s="178"/>
      <c r="V7" s="587" t="s">
        <v>190</v>
      </c>
      <c r="W7" s="588"/>
      <c r="X7" s="179" t="s">
        <v>193</v>
      </c>
      <c r="Y7" s="604" t="s">
        <v>181</v>
      </c>
      <c r="Z7" s="605"/>
      <c r="AA7" s="587" t="s">
        <v>195</v>
      </c>
      <c r="AB7" s="588"/>
      <c r="AC7" s="587" t="s">
        <v>197</v>
      </c>
      <c r="AD7" s="588"/>
      <c r="AE7" s="179" t="s">
        <v>194</v>
      </c>
    </row>
    <row r="8" spans="1:32" ht="44.25" customHeight="1" x14ac:dyDescent="0.2">
      <c r="B8" s="592" t="s">
        <v>165</v>
      </c>
      <c r="C8" s="562" t="s">
        <v>164</v>
      </c>
      <c r="D8" s="602" t="s">
        <v>177</v>
      </c>
      <c r="E8" s="563" t="s">
        <v>167</v>
      </c>
      <c r="F8" s="565" t="s">
        <v>162</v>
      </c>
      <c r="G8" s="565" t="s">
        <v>166</v>
      </c>
      <c r="H8" s="560" t="s">
        <v>163</v>
      </c>
      <c r="I8" s="559" t="s">
        <v>168</v>
      </c>
      <c r="J8" s="184"/>
      <c r="K8" s="184"/>
      <c r="L8" s="581" t="s">
        <v>171</v>
      </c>
      <c r="M8" s="577" t="s">
        <v>8</v>
      </c>
      <c r="N8" s="594" t="s">
        <v>178</v>
      </c>
      <c r="O8" s="580" t="s">
        <v>179</v>
      </c>
      <c r="P8" s="576" t="s">
        <v>175</v>
      </c>
      <c r="Q8" s="598" t="s">
        <v>176</v>
      </c>
      <c r="R8" s="599"/>
      <c r="S8" s="598" t="s">
        <v>199</v>
      </c>
      <c r="T8" s="599"/>
      <c r="U8" s="600" t="s">
        <v>180</v>
      </c>
      <c r="V8" s="598" t="s">
        <v>192</v>
      </c>
      <c r="W8" s="599"/>
      <c r="X8" s="560" t="s">
        <v>186</v>
      </c>
      <c r="Y8" s="149" t="s">
        <v>182</v>
      </c>
      <c r="Z8" s="150">
        <v>535600</v>
      </c>
      <c r="AA8" s="598" t="s">
        <v>458</v>
      </c>
      <c r="AB8" s="599"/>
      <c r="AC8" s="598" t="s">
        <v>459</v>
      </c>
      <c r="AD8" s="599"/>
      <c r="AE8" s="560" t="s">
        <v>186</v>
      </c>
    </row>
    <row r="9" spans="1:32" ht="54" customHeight="1" thickBot="1" x14ac:dyDescent="0.25">
      <c r="B9" s="593"/>
      <c r="C9" s="562"/>
      <c r="D9" s="603"/>
      <c r="E9" s="564"/>
      <c r="F9" s="561"/>
      <c r="G9" s="560"/>
      <c r="H9" s="561"/>
      <c r="I9" s="559"/>
      <c r="J9" s="184" t="s">
        <v>188</v>
      </c>
      <c r="K9" s="184" t="s">
        <v>189</v>
      </c>
      <c r="L9" s="582"/>
      <c r="M9" s="578"/>
      <c r="N9" s="595"/>
      <c r="O9" s="580"/>
      <c r="P9" s="576"/>
      <c r="Q9" s="72" t="s">
        <v>169</v>
      </c>
      <c r="R9" s="71">
        <v>1.2</v>
      </c>
      <c r="S9" s="72" t="s">
        <v>200</v>
      </c>
      <c r="T9" s="175">
        <v>0.7</v>
      </c>
      <c r="U9" s="580"/>
      <c r="V9" s="72" t="s">
        <v>191</v>
      </c>
      <c r="W9" s="71">
        <v>1</v>
      </c>
      <c r="X9" s="560"/>
      <c r="Y9" s="151" t="s">
        <v>183</v>
      </c>
      <c r="Z9" s="152">
        <v>566700</v>
      </c>
      <c r="AA9" s="197" t="s">
        <v>196</v>
      </c>
      <c r="AB9" s="175">
        <v>0.03</v>
      </c>
      <c r="AC9" s="197" t="s">
        <v>198</v>
      </c>
      <c r="AD9" s="175">
        <v>0.01</v>
      </c>
      <c r="AE9" s="560"/>
    </row>
    <row r="10" spans="1:32" ht="44.25" customHeight="1" thickBot="1" x14ac:dyDescent="0.25">
      <c r="B10" s="593"/>
      <c r="C10" s="562"/>
      <c r="D10" s="603"/>
      <c r="E10" s="564"/>
      <c r="F10" s="561"/>
      <c r="G10" s="560"/>
      <c r="H10" s="561"/>
      <c r="I10" s="559"/>
      <c r="J10" s="184"/>
      <c r="K10" s="184"/>
      <c r="L10" s="583"/>
      <c r="M10" s="579"/>
      <c r="N10" s="596"/>
      <c r="O10" s="580"/>
      <c r="P10" s="576"/>
      <c r="Q10" s="73" t="s">
        <v>161</v>
      </c>
      <c r="R10" s="74" t="s">
        <v>160</v>
      </c>
      <c r="S10" s="73" t="s">
        <v>161</v>
      </c>
      <c r="T10" s="74" t="s">
        <v>160</v>
      </c>
      <c r="U10" s="601"/>
      <c r="V10" s="73" t="s">
        <v>161</v>
      </c>
      <c r="W10" s="74" t="s">
        <v>160</v>
      </c>
      <c r="X10" s="597"/>
      <c r="Y10" s="153" t="s">
        <v>184</v>
      </c>
      <c r="Z10" s="154">
        <v>30000</v>
      </c>
      <c r="AA10" s="198" t="s">
        <v>161</v>
      </c>
      <c r="AB10" s="196" t="s">
        <v>160</v>
      </c>
      <c r="AC10" s="198" t="s">
        <v>161</v>
      </c>
      <c r="AD10" s="196" t="s">
        <v>160</v>
      </c>
      <c r="AE10" s="597"/>
    </row>
    <row r="11" spans="1:32" ht="18" customHeight="1" thickBot="1" x14ac:dyDescent="0.25">
      <c r="B11" s="216"/>
      <c r="C11" s="217"/>
      <c r="D11" s="217"/>
      <c r="E11" s="217"/>
      <c r="F11" s="217"/>
      <c r="G11" s="217"/>
      <c r="H11" s="217"/>
      <c r="I11" s="217"/>
      <c r="J11" s="217"/>
      <c r="K11" s="217"/>
      <c r="L11" s="217"/>
      <c r="M11" s="251"/>
      <c r="N11" s="217"/>
      <c r="O11" s="217"/>
      <c r="P11" s="217"/>
      <c r="Q11" s="217"/>
      <c r="R11" s="217"/>
      <c r="S11" s="217"/>
      <c r="T11" s="217"/>
      <c r="U11" s="217"/>
      <c r="V11" s="217"/>
      <c r="W11" s="217"/>
      <c r="X11" s="218"/>
      <c r="Y11" s="219"/>
      <c r="Z11" s="220"/>
      <c r="AA11" s="221"/>
      <c r="AB11" s="222"/>
      <c r="AC11" s="221"/>
      <c r="AD11" s="222"/>
      <c r="AE11" s="223"/>
    </row>
    <row r="12" spans="1:32" ht="18" customHeight="1" x14ac:dyDescent="0.25">
      <c r="B12" s="87">
        <v>1</v>
      </c>
      <c r="C12" s="88" t="s">
        <v>491</v>
      </c>
      <c r="D12" s="145">
        <v>1</v>
      </c>
      <c r="E12" s="89">
        <v>281997285502</v>
      </c>
      <c r="F12" s="89">
        <v>432043613898</v>
      </c>
      <c r="G12" s="89">
        <v>198420581417</v>
      </c>
      <c r="H12" s="89">
        <v>245960157847</v>
      </c>
      <c r="I12" s="89">
        <v>186083456051</v>
      </c>
      <c r="J12" s="89">
        <v>10674430371</v>
      </c>
      <c r="K12" s="89">
        <v>172417267</v>
      </c>
      <c r="L12" s="82">
        <v>1</v>
      </c>
      <c r="M12" s="82">
        <v>29</v>
      </c>
      <c r="N12" s="148" t="s">
        <v>185</v>
      </c>
      <c r="O12" s="82">
        <v>0</v>
      </c>
      <c r="P12" s="83">
        <v>129250000000</v>
      </c>
      <c r="Q12" s="89">
        <v>1.4212098537769904</v>
      </c>
      <c r="R12" s="90" t="s">
        <v>506</v>
      </c>
      <c r="S12" s="185">
        <v>0.56929474232448218</v>
      </c>
      <c r="T12" s="90" t="s">
        <v>506</v>
      </c>
      <c r="U12" s="82">
        <v>0</v>
      </c>
      <c r="V12" s="91">
        <v>61.910448742932459</v>
      </c>
      <c r="W12" s="90" t="s">
        <v>506</v>
      </c>
      <c r="X12" s="90" t="s">
        <v>506</v>
      </c>
      <c r="Y12" s="189"/>
      <c r="Z12" s="155"/>
      <c r="AA12" s="185">
        <v>5.7363672179833403E-2</v>
      </c>
      <c r="AB12" s="90" t="s">
        <v>506</v>
      </c>
      <c r="AC12" s="185">
        <v>2.4706835207429074E-2</v>
      </c>
      <c r="AD12" s="90" t="s">
        <v>506</v>
      </c>
      <c r="AE12" s="191" t="s">
        <v>506</v>
      </c>
    </row>
    <row r="13" spans="1:32" ht="33" x14ac:dyDescent="0.25">
      <c r="A13" s="211"/>
      <c r="B13" s="76">
        <v>1.1000000000000001</v>
      </c>
      <c r="C13" s="309" t="s">
        <v>248</v>
      </c>
      <c r="D13" s="146">
        <v>0.8</v>
      </c>
      <c r="E13" s="75">
        <v>274336831762</v>
      </c>
      <c r="F13" s="75">
        <v>422386708248</v>
      </c>
      <c r="G13" s="75">
        <v>196168771563</v>
      </c>
      <c r="H13" s="75">
        <v>240254359938</v>
      </c>
      <c r="I13" s="75">
        <v>182132348310</v>
      </c>
      <c r="J13" s="75">
        <v>8660764282</v>
      </c>
      <c r="K13" s="75">
        <v>139146952</v>
      </c>
      <c r="L13" s="254"/>
      <c r="M13" s="254" t="s">
        <v>507</v>
      </c>
      <c r="N13" s="78" t="s">
        <v>185</v>
      </c>
      <c r="O13" s="78" t="s">
        <v>507</v>
      </c>
      <c r="P13" s="80" t="s">
        <v>507</v>
      </c>
      <c r="Q13" s="86"/>
      <c r="R13" s="85" t="s">
        <v>507</v>
      </c>
      <c r="S13" s="186"/>
      <c r="T13" s="85" t="s">
        <v>507</v>
      </c>
      <c r="U13" s="78" t="s">
        <v>507</v>
      </c>
      <c r="V13" s="78"/>
      <c r="W13" s="85" t="s">
        <v>507</v>
      </c>
      <c r="X13" s="85"/>
      <c r="Y13" s="188">
        <v>745344.4648808894</v>
      </c>
      <c r="Z13" s="156" t="s">
        <v>508</v>
      </c>
      <c r="AA13" s="199"/>
      <c r="AB13" s="85" t="s">
        <v>507</v>
      </c>
      <c r="AC13" s="199"/>
      <c r="AD13" s="85" t="s">
        <v>507</v>
      </c>
      <c r="AE13" s="194"/>
    </row>
    <row r="14" spans="1:32" ht="16.5" x14ac:dyDescent="0.25">
      <c r="A14" s="211"/>
      <c r="B14" s="76">
        <v>1.2000000000000002</v>
      </c>
      <c r="C14" s="146" t="s">
        <v>249</v>
      </c>
      <c r="D14" s="146">
        <v>0.2</v>
      </c>
      <c r="E14" s="75">
        <v>7660453740</v>
      </c>
      <c r="F14" s="75">
        <v>9656905650</v>
      </c>
      <c r="G14" s="75">
        <v>2251809854</v>
      </c>
      <c r="H14" s="75">
        <v>5705797909</v>
      </c>
      <c r="I14" s="75">
        <v>3951107741</v>
      </c>
      <c r="J14" s="75">
        <v>2013666089</v>
      </c>
      <c r="K14" s="75">
        <v>33270315</v>
      </c>
      <c r="L14" s="252"/>
      <c r="M14" s="252" t="s">
        <v>507</v>
      </c>
      <c r="N14" s="78" t="s">
        <v>185</v>
      </c>
      <c r="O14" s="78" t="s">
        <v>507</v>
      </c>
      <c r="P14" s="80" t="s">
        <v>507</v>
      </c>
      <c r="Q14" s="86"/>
      <c r="R14" s="85" t="s">
        <v>507</v>
      </c>
      <c r="S14" s="186"/>
      <c r="T14" s="85" t="s">
        <v>507</v>
      </c>
      <c r="U14" s="78" t="s">
        <v>507</v>
      </c>
      <c r="V14" s="78"/>
      <c r="W14" s="85" t="s">
        <v>507</v>
      </c>
      <c r="X14" s="85"/>
      <c r="Y14" s="188">
        <v>17040.595817893067</v>
      </c>
      <c r="Z14" s="156" t="s">
        <v>509</v>
      </c>
      <c r="AA14" s="199"/>
      <c r="AB14" s="85" t="s">
        <v>507</v>
      </c>
      <c r="AC14" s="199"/>
      <c r="AD14" s="85" t="s">
        <v>507</v>
      </c>
      <c r="AE14" s="195"/>
    </row>
    <row r="15" spans="1:32" ht="16.5" x14ac:dyDescent="0.25">
      <c r="A15" s="211"/>
      <c r="B15" s="76" t="s">
        <v>507</v>
      </c>
      <c r="C15" s="146"/>
      <c r="D15" s="146"/>
      <c r="E15" s="75" t="s">
        <v>507</v>
      </c>
      <c r="F15" s="75" t="s">
        <v>507</v>
      </c>
      <c r="G15" s="75" t="s">
        <v>507</v>
      </c>
      <c r="H15" s="75" t="s">
        <v>507</v>
      </c>
      <c r="I15" s="75" t="s">
        <v>185</v>
      </c>
      <c r="J15" s="75" t="s">
        <v>507</v>
      </c>
      <c r="K15" s="75" t="s">
        <v>507</v>
      </c>
      <c r="L15" s="252"/>
      <c r="M15" s="252" t="s">
        <v>507</v>
      </c>
      <c r="N15" s="78"/>
      <c r="O15" s="78" t="s">
        <v>507</v>
      </c>
      <c r="P15" s="80" t="s">
        <v>507</v>
      </c>
      <c r="Q15" s="86"/>
      <c r="R15" s="85" t="s">
        <v>507</v>
      </c>
      <c r="S15" s="186"/>
      <c r="T15" s="85" t="s">
        <v>507</v>
      </c>
      <c r="U15" s="78" t="s">
        <v>507</v>
      </c>
      <c r="V15" s="78"/>
      <c r="W15" s="85" t="s">
        <v>507</v>
      </c>
      <c r="X15" s="85"/>
      <c r="Y15" s="188" t="s">
        <v>507</v>
      </c>
      <c r="Z15" s="156" t="s">
        <v>508</v>
      </c>
      <c r="AA15" s="199"/>
      <c r="AB15" s="85" t="s">
        <v>507</v>
      </c>
      <c r="AC15" s="199"/>
      <c r="AD15" s="85" t="s">
        <v>507</v>
      </c>
      <c r="AE15" s="195"/>
    </row>
    <row r="16" spans="1:32" ht="18" customHeight="1" x14ac:dyDescent="0.25">
      <c r="A16" s="211"/>
      <c r="B16" s="76" t="s">
        <v>507</v>
      </c>
      <c r="C16" s="146"/>
      <c r="D16" s="146"/>
      <c r="E16" s="75" t="s">
        <v>507</v>
      </c>
      <c r="F16" s="75" t="s">
        <v>507</v>
      </c>
      <c r="G16" s="75" t="s">
        <v>507</v>
      </c>
      <c r="H16" s="75" t="s">
        <v>507</v>
      </c>
      <c r="I16" s="75" t="s">
        <v>507</v>
      </c>
      <c r="J16" s="75" t="s">
        <v>507</v>
      </c>
      <c r="K16" s="75" t="s">
        <v>507</v>
      </c>
      <c r="L16" s="252"/>
      <c r="M16" s="252" t="s">
        <v>507</v>
      </c>
      <c r="N16" s="78"/>
      <c r="O16" s="78" t="s">
        <v>507</v>
      </c>
      <c r="P16" s="80" t="s">
        <v>507</v>
      </c>
      <c r="Q16" s="86"/>
      <c r="R16" s="85" t="s">
        <v>507</v>
      </c>
      <c r="S16" s="186"/>
      <c r="T16" s="85" t="s">
        <v>507</v>
      </c>
      <c r="U16" s="78" t="s">
        <v>507</v>
      </c>
      <c r="V16" s="78"/>
      <c r="W16" s="85" t="s">
        <v>507</v>
      </c>
      <c r="X16" s="85"/>
      <c r="Y16" s="188" t="s">
        <v>507</v>
      </c>
      <c r="Z16" s="156" t="s">
        <v>508</v>
      </c>
      <c r="AA16" s="199"/>
      <c r="AB16" s="85" t="s">
        <v>507</v>
      </c>
      <c r="AC16" s="199"/>
      <c r="AD16" s="85" t="s">
        <v>507</v>
      </c>
      <c r="AE16" s="195"/>
    </row>
    <row r="17" spans="2:31" ht="18" customHeight="1" x14ac:dyDescent="0.25">
      <c r="B17" s="76" t="s">
        <v>507</v>
      </c>
      <c r="C17" s="146"/>
      <c r="D17" s="146"/>
      <c r="E17" s="75" t="s">
        <v>507</v>
      </c>
      <c r="F17" s="75" t="s">
        <v>507</v>
      </c>
      <c r="G17" s="75" t="s">
        <v>507</v>
      </c>
      <c r="H17" s="75" t="s">
        <v>507</v>
      </c>
      <c r="I17" s="75" t="s">
        <v>507</v>
      </c>
      <c r="J17" s="75"/>
      <c r="K17" s="75"/>
      <c r="L17" s="252"/>
      <c r="M17" s="252" t="s">
        <v>507</v>
      </c>
      <c r="N17" s="78"/>
      <c r="O17" s="78" t="s">
        <v>507</v>
      </c>
      <c r="P17" s="80" t="s">
        <v>507</v>
      </c>
      <c r="Q17" s="86"/>
      <c r="R17" s="85" t="s">
        <v>507</v>
      </c>
      <c r="S17" s="186"/>
      <c r="T17" s="85" t="s">
        <v>507</v>
      </c>
      <c r="U17" s="78" t="s">
        <v>507</v>
      </c>
      <c r="V17" s="78"/>
      <c r="W17" s="85" t="s">
        <v>507</v>
      </c>
      <c r="X17" s="85"/>
      <c r="Y17" s="188" t="s">
        <v>507</v>
      </c>
      <c r="Z17" s="156" t="s">
        <v>508</v>
      </c>
      <c r="AA17" s="199"/>
      <c r="AB17" s="85" t="s">
        <v>507</v>
      </c>
      <c r="AC17" s="199"/>
      <c r="AD17" s="85" t="s">
        <v>507</v>
      </c>
      <c r="AE17" s="192"/>
    </row>
    <row r="18" spans="2:31" ht="18" customHeight="1" x14ac:dyDescent="0.25">
      <c r="B18" s="76" t="s">
        <v>507</v>
      </c>
      <c r="C18" s="146"/>
      <c r="D18" s="146"/>
      <c r="E18" s="75" t="s">
        <v>507</v>
      </c>
      <c r="F18" s="75" t="s">
        <v>507</v>
      </c>
      <c r="G18" s="75" t="s">
        <v>507</v>
      </c>
      <c r="H18" s="75" t="s">
        <v>507</v>
      </c>
      <c r="I18" s="75" t="s">
        <v>507</v>
      </c>
      <c r="J18" s="75"/>
      <c r="K18" s="75"/>
      <c r="L18" s="252"/>
      <c r="M18" s="252" t="s">
        <v>507</v>
      </c>
      <c r="N18" s="78"/>
      <c r="O18" s="78" t="s">
        <v>507</v>
      </c>
      <c r="P18" s="80" t="s">
        <v>507</v>
      </c>
      <c r="Q18" s="86"/>
      <c r="R18" s="85" t="s">
        <v>507</v>
      </c>
      <c r="S18" s="186"/>
      <c r="T18" s="85" t="s">
        <v>507</v>
      </c>
      <c r="U18" s="78" t="s">
        <v>507</v>
      </c>
      <c r="V18" s="78"/>
      <c r="W18" s="85" t="s">
        <v>507</v>
      </c>
      <c r="X18" s="85"/>
      <c r="Y18" s="188" t="s">
        <v>507</v>
      </c>
      <c r="Z18" s="156" t="s">
        <v>508</v>
      </c>
      <c r="AA18" s="199"/>
      <c r="AB18" s="85" t="s">
        <v>507</v>
      </c>
      <c r="AC18" s="199"/>
      <c r="AD18" s="85" t="s">
        <v>507</v>
      </c>
      <c r="AE18" s="195"/>
    </row>
    <row r="19" spans="2:31" ht="18" customHeight="1" x14ac:dyDescent="0.25">
      <c r="B19" s="76" t="s">
        <v>507</v>
      </c>
      <c r="C19" s="146"/>
      <c r="D19" s="146"/>
      <c r="E19" s="75" t="s">
        <v>507</v>
      </c>
      <c r="F19" s="75" t="s">
        <v>507</v>
      </c>
      <c r="G19" s="75" t="s">
        <v>507</v>
      </c>
      <c r="H19" s="75" t="s">
        <v>507</v>
      </c>
      <c r="I19" s="75" t="s">
        <v>507</v>
      </c>
      <c r="J19" s="75"/>
      <c r="K19" s="75"/>
      <c r="L19" s="252"/>
      <c r="M19" s="252" t="s">
        <v>507</v>
      </c>
      <c r="N19" s="78"/>
      <c r="O19" s="78" t="s">
        <v>507</v>
      </c>
      <c r="P19" s="80" t="s">
        <v>507</v>
      </c>
      <c r="Q19" s="86"/>
      <c r="R19" s="85" t="s">
        <v>507</v>
      </c>
      <c r="S19" s="186"/>
      <c r="T19" s="85" t="s">
        <v>507</v>
      </c>
      <c r="U19" s="78" t="s">
        <v>507</v>
      </c>
      <c r="V19" s="78"/>
      <c r="W19" s="85" t="s">
        <v>507</v>
      </c>
      <c r="X19" s="85"/>
      <c r="Y19" s="188" t="s">
        <v>507</v>
      </c>
      <c r="Z19" s="156" t="s">
        <v>508</v>
      </c>
      <c r="AA19" s="199"/>
      <c r="AB19" s="85" t="s">
        <v>507</v>
      </c>
      <c r="AC19" s="199"/>
      <c r="AD19" s="85" t="s">
        <v>507</v>
      </c>
      <c r="AE19" s="195"/>
    </row>
    <row r="20" spans="2:31" ht="18" customHeight="1" x14ac:dyDescent="0.25">
      <c r="B20" s="76" t="s">
        <v>507</v>
      </c>
      <c r="C20" s="146"/>
      <c r="D20" s="146"/>
      <c r="E20" s="75" t="s">
        <v>507</v>
      </c>
      <c r="F20" s="75" t="s">
        <v>507</v>
      </c>
      <c r="G20" s="75" t="s">
        <v>507</v>
      </c>
      <c r="H20" s="75" t="s">
        <v>507</v>
      </c>
      <c r="I20" s="75" t="s">
        <v>507</v>
      </c>
      <c r="J20" s="75"/>
      <c r="K20" s="75"/>
      <c r="L20" s="252"/>
      <c r="M20" s="252" t="s">
        <v>507</v>
      </c>
      <c r="N20" s="78"/>
      <c r="O20" s="78" t="s">
        <v>507</v>
      </c>
      <c r="P20" s="80" t="s">
        <v>507</v>
      </c>
      <c r="Q20" s="86"/>
      <c r="R20" s="85" t="s">
        <v>507</v>
      </c>
      <c r="S20" s="186"/>
      <c r="T20" s="85" t="s">
        <v>507</v>
      </c>
      <c r="U20" s="78" t="s">
        <v>507</v>
      </c>
      <c r="V20" s="78"/>
      <c r="W20" s="85" t="s">
        <v>507</v>
      </c>
      <c r="X20" s="85"/>
      <c r="Y20" s="188" t="s">
        <v>507</v>
      </c>
      <c r="Z20" s="156" t="s">
        <v>508</v>
      </c>
      <c r="AA20" s="199"/>
      <c r="AB20" s="85" t="s">
        <v>507</v>
      </c>
      <c r="AC20" s="199"/>
      <c r="AD20" s="85" t="s">
        <v>507</v>
      </c>
      <c r="AE20" s="192"/>
    </row>
    <row r="21" spans="2:31" ht="18" customHeight="1" x14ac:dyDescent="0.25">
      <c r="B21" s="76" t="s">
        <v>507</v>
      </c>
      <c r="C21" s="146"/>
      <c r="D21" s="146"/>
      <c r="E21" s="75" t="s">
        <v>507</v>
      </c>
      <c r="F21" s="75" t="s">
        <v>507</v>
      </c>
      <c r="G21" s="75" t="s">
        <v>507</v>
      </c>
      <c r="H21" s="75" t="s">
        <v>507</v>
      </c>
      <c r="I21" s="75" t="s">
        <v>507</v>
      </c>
      <c r="J21" s="75"/>
      <c r="K21" s="75"/>
      <c r="L21" s="252"/>
      <c r="M21" s="252" t="s">
        <v>507</v>
      </c>
      <c r="N21" s="78"/>
      <c r="O21" s="78" t="s">
        <v>507</v>
      </c>
      <c r="P21" s="80" t="s">
        <v>507</v>
      </c>
      <c r="Q21" s="86"/>
      <c r="R21" s="85" t="s">
        <v>507</v>
      </c>
      <c r="S21" s="186"/>
      <c r="T21" s="85" t="s">
        <v>507</v>
      </c>
      <c r="U21" s="78" t="s">
        <v>507</v>
      </c>
      <c r="V21" s="78"/>
      <c r="W21" s="85" t="s">
        <v>507</v>
      </c>
      <c r="X21" s="85"/>
      <c r="Y21" s="188" t="s">
        <v>507</v>
      </c>
      <c r="Z21" s="156" t="s">
        <v>508</v>
      </c>
      <c r="AA21" s="199"/>
      <c r="AB21" s="85" t="s">
        <v>507</v>
      </c>
      <c r="AC21" s="199"/>
      <c r="AD21" s="85" t="s">
        <v>507</v>
      </c>
      <c r="AE21" s="192"/>
    </row>
    <row r="22" spans="2:31" ht="18" customHeight="1" thickBot="1" x14ac:dyDescent="0.3">
      <c r="B22" s="112" t="s">
        <v>507</v>
      </c>
      <c r="C22" s="147"/>
      <c r="D22" s="147"/>
      <c r="E22" s="79" t="s">
        <v>507</v>
      </c>
      <c r="F22" s="79" t="s">
        <v>507</v>
      </c>
      <c r="G22" s="79" t="s">
        <v>507</v>
      </c>
      <c r="H22" s="79" t="s">
        <v>507</v>
      </c>
      <c r="I22" s="79" t="s">
        <v>507</v>
      </c>
      <c r="J22" s="79"/>
      <c r="K22" s="79"/>
      <c r="L22" s="253"/>
      <c r="M22" s="253" t="s">
        <v>507</v>
      </c>
      <c r="N22" s="92"/>
      <c r="O22" s="92" t="s">
        <v>507</v>
      </c>
      <c r="P22" s="84" t="s">
        <v>507</v>
      </c>
      <c r="Q22" s="94"/>
      <c r="R22" s="93" t="s">
        <v>507</v>
      </c>
      <c r="S22" s="187"/>
      <c r="T22" s="93" t="s">
        <v>507</v>
      </c>
      <c r="U22" s="92" t="s">
        <v>507</v>
      </c>
      <c r="V22" s="92"/>
      <c r="W22" s="93" t="s">
        <v>507</v>
      </c>
      <c r="X22" s="93"/>
      <c r="Y22" s="190" t="s">
        <v>507</v>
      </c>
      <c r="Z22" s="157" t="s">
        <v>508</v>
      </c>
      <c r="AA22" s="200"/>
      <c r="AB22" s="93" t="s">
        <v>507</v>
      </c>
      <c r="AC22" s="200"/>
      <c r="AD22" s="93" t="s">
        <v>507</v>
      </c>
      <c r="AE22" s="193"/>
    </row>
    <row r="23" spans="2:31" ht="18" customHeight="1" x14ac:dyDescent="0.25">
      <c r="B23" s="87">
        <v>2</v>
      </c>
      <c r="C23" s="88" t="s">
        <v>254</v>
      </c>
      <c r="D23" s="145">
        <v>1</v>
      </c>
      <c r="E23" s="89">
        <v>127017402761</v>
      </c>
      <c r="F23" s="89">
        <v>226602291093</v>
      </c>
      <c r="G23" s="89">
        <v>41179452897</v>
      </c>
      <c r="H23" s="89">
        <v>72711900551</v>
      </c>
      <c r="I23" s="89">
        <v>153890390542</v>
      </c>
      <c r="J23" s="89">
        <v>11775851191</v>
      </c>
      <c r="K23" s="89">
        <v>1179072214</v>
      </c>
      <c r="L23" s="82">
        <v>1</v>
      </c>
      <c r="M23" s="82">
        <v>29</v>
      </c>
      <c r="N23" s="148" t="s">
        <v>185</v>
      </c>
      <c r="O23" s="82">
        <v>0</v>
      </c>
      <c r="P23" s="83">
        <v>129250000000</v>
      </c>
      <c r="Q23" s="89">
        <v>3.0844849512377435</v>
      </c>
      <c r="R23" s="90" t="s">
        <v>506</v>
      </c>
      <c r="S23" s="185">
        <v>0.32087892933597156</v>
      </c>
      <c r="T23" s="90" t="s">
        <v>506</v>
      </c>
      <c r="U23" s="82">
        <v>0</v>
      </c>
      <c r="V23" s="91">
        <v>9.9873875842179753</v>
      </c>
      <c r="W23" s="90" t="s">
        <v>506</v>
      </c>
      <c r="X23" s="90" t="s">
        <v>506</v>
      </c>
      <c r="Y23" s="189"/>
      <c r="Z23" s="155"/>
      <c r="AA23" s="185">
        <v>7.652102999755607E-2</v>
      </c>
      <c r="AB23" s="90" t="s">
        <v>506</v>
      </c>
      <c r="AC23" s="185">
        <v>5.1967043820254515E-2</v>
      </c>
      <c r="AD23" s="90" t="s">
        <v>506</v>
      </c>
      <c r="AE23" s="191" t="s">
        <v>506</v>
      </c>
    </row>
    <row r="24" spans="2:31" ht="18" customHeight="1" x14ac:dyDescent="0.25">
      <c r="B24" s="76">
        <v>2.1</v>
      </c>
      <c r="C24" s="309" t="s">
        <v>363</v>
      </c>
      <c r="D24" s="146">
        <v>0.65</v>
      </c>
      <c r="E24" s="75">
        <v>109963135998</v>
      </c>
      <c r="F24" s="75">
        <v>194658823276</v>
      </c>
      <c r="G24" s="75">
        <v>33868744624</v>
      </c>
      <c r="H24" s="75">
        <v>56422374110</v>
      </c>
      <c r="I24" s="75">
        <v>138236449166</v>
      </c>
      <c r="J24" s="75">
        <v>10626481411</v>
      </c>
      <c r="K24" s="75">
        <v>1084847252</v>
      </c>
      <c r="L24" s="254"/>
      <c r="M24" s="254" t="s">
        <v>507</v>
      </c>
      <c r="N24" s="78" t="s">
        <v>185</v>
      </c>
      <c r="O24" s="78" t="s">
        <v>507</v>
      </c>
      <c r="P24" s="80" t="s">
        <v>507</v>
      </c>
      <c r="Q24" s="86"/>
      <c r="R24" s="85" t="s">
        <v>507</v>
      </c>
      <c r="S24" s="186"/>
      <c r="T24" s="85" t="s">
        <v>507</v>
      </c>
      <c r="U24" s="78" t="s">
        <v>507</v>
      </c>
      <c r="V24" s="78"/>
      <c r="W24" s="85" t="s">
        <v>507</v>
      </c>
      <c r="X24" s="85"/>
      <c r="Y24" s="188">
        <v>343495.36487736017</v>
      </c>
      <c r="Z24" s="156" t="s">
        <v>508</v>
      </c>
      <c r="AA24" s="199"/>
      <c r="AB24" s="85" t="s">
        <v>507</v>
      </c>
      <c r="AC24" s="199"/>
      <c r="AD24" s="85" t="s">
        <v>507</v>
      </c>
      <c r="AE24" s="194"/>
    </row>
    <row r="25" spans="2:31" ht="18" customHeight="1" x14ac:dyDescent="0.25">
      <c r="B25" s="76">
        <v>2.2000000000000002</v>
      </c>
      <c r="C25" s="146" t="s">
        <v>364</v>
      </c>
      <c r="D25" s="146">
        <v>0.25</v>
      </c>
      <c r="E25" s="75">
        <v>9344296449</v>
      </c>
      <c r="F25" s="75">
        <v>17069693381</v>
      </c>
      <c r="G25" s="75">
        <v>4367937448</v>
      </c>
      <c r="H25" s="75">
        <v>7366679876</v>
      </c>
      <c r="I25" s="75">
        <v>9703013505</v>
      </c>
      <c r="J25" s="75">
        <v>982277801</v>
      </c>
      <c r="K25" s="75">
        <v>94224962</v>
      </c>
      <c r="L25" s="252"/>
      <c r="M25" s="252" t="s">
        <v>507</v>
      </c>
      <c r="N25" s="78" t="s">
        <v>185</v>
      </c>
      <c r="O25" s="78" t="s">
        <v>507</v>
      </c>
      <c r="P25" s="80" t="s">
        <v>507</v>
      </c>
      <c r="Q25" s="86"/>
      <c r="R25" s="85" t="s">
        <v>507</v>
      </c>
      <c r="S25" s="186"/>
      <c r="T25" s="85" t="s">
        <v>507</v>
      </c>
      <c r="U25" s="78" t="s">
        <v>507</v>
      </c>
      <c r="V25" s="78"/>
      <c r="W25" s="85" t="s">
        <v>507</v>
      </c>
      <c r="X25" s="85"/>
      <c r="Y25" s="188">
        <v>30121.216483148051</v>
      </c>
      <c r="Z25" s="156" t="s">
        <v>508</v>
      </c>
      <c r="AA25" s="199"/>
      <c r="AB25" s="85" t="s">
        <v>507</v>
      </c>
      <c r="AC25" s="199"/>
      <c r="AD25" s="85" t="s">
        <v>507</v>
      </c>
      <c r="AE25" s="195"/>
    </row>
    <row r="26" spans="2:31" ht="18" customHeight="1" x14ac:dyDescent="0.25">
      <c r="B26" s="76">
        <v>2.3000000000000003</v>
      </c>
      <c r="C26" s="146" t="s">
        <v>368</v>
      </c>
      <c r="D26" s="146">
        <v>0.1</v>
      </c>
      <c r="E26" s="75">
        <v>7709970314</v>
      </c>
      <c r="F26" s="75">
        <v>14873774436</v>
      </c>
      <c r="G26" s="75">
        <v>2942770825</v>
      </c>
      <c r="H26" s="75">
        <v>8922846565</v>
      </c>
      <c r="I26" s="75">
        <v>5950927871</v>
      </c>
      <c r="J26" s="75">
        <v>167091979</v>
      </c>
      <c r="K26" s="75">
        <v>0</v>
      </c>
      <c r="L26" s="252"/>
      <c r="M26" s="252" t="s">
        <v>507</v>
      </c>
      <c r="N26" s="78"/>
      <c r="O26" s="78" t="s">
        <v>507</v>
      </c>
      <c r="P26" s="80" t="s">
        <v>507</v>
      </c>
      <c r="Q26" s="86"/>
      <c r="R26" s="85" t="s">
        <v>507</v>
      </c>
      <c r="S26" s="186"/>
      <c r="T26" s="85" t="s">
        <v>507</v>
      </c>
      <c r="U26" s="78" t="s">
        <v>507</v>
      </c>
      <c r="V26" s="78"/>
      <c r="W26" s="85" t="s">
        <v>507</v>
      </c>
      <c r="X26" s="85"/>
      <c r="Y26" s="188">
        <v>26246.293340391741</v>
      </c>
      <c r="Z26" s="156" t="s">
        <v>509</v>
      </c>
      <c r="AA26" s="199"/>
      <c r="AB26" s="85" t="s">
        <v>507</v>
      </c>
      <c r="AC26" s="199"/>
      <c r="AD26" s="85" t="s">
        <v>507</v>
      </c>
      <c r="AE26" s="195"/>
    </row>
    <row r="27" spans="2:31" ht="18" customHeight="1" x14ac:dyDescent="0.25">
      <c r="B27" s="76" t="s">
        <v>507</v>
      </c>
      <c r="C27" s="146"/>
      <c r="D27" s="146"/>
      <c r="E27" s="75" t="s">
        <v>507</v>
      </c>
      <c r="F27" s="75" t="s">
        <v>507</v>
      </c>
      <c r="G27" s="75" t="s">
        <v>507</v>
      </c>
      <c r="H27" s="75" t="s">
        <v>507</v>
      </c>
      <c r="I27" s="75" t="s">
        <v>507</v>
      </c>
      <c r="J27" s="75" t="s">
        <v>507</v>
      </c>
      <c r="K27" s="75" t="s">
        <v>507</v>
      </c>
      <c r="L27" s="252"/>
      <c r="M27" s="252" t="s">
        <v>507</v>
      </c>
      <c r="N27" s="78"/>
      <c r="O27" s="78" t="s">
        <v>507</v>
      </c>
      <c r="P27" s="80" t="s">
        <v>507</v>
      </c>
      <c r="Q27" s="86"/>
      <c r="R27" s="85" t="s">
        <v>507</v>
      </c>
      <c r="S27" s="186"/>
      <c r="T27" s="85" t="s">
        <v>507</v>
      </c>
      <c r="U27" s="78" t="s">
        <v>507</v>
      </c>
      <c r="V27" s="78"/>
      <c r="W27" s="85" t="s">
        <v>507</v>
      </c>
      <c r="X27" s="85"/>
      <c r="Y27" s="188" t="s">
        <v>507</v>
      </c>
      <c r="Z27" s="156" t="s">
        <v>508</v>
      </c>
      <c r="AA27" s="199"/>
      <c r="AB27" s="85" t="s">
        <v>507</v>
      </c>
      <c r="AC27" s="199"/>
      <c r="AD27" s="85" t="s">
        <v>507</v>
      </c>
      <c r="AE27" s="195"/>
    </row>
    <row r="28" spans="2:31" ht="18" customHeight="1" x14ac:dyDescent="0.25">
      <c r="B28" s="76" t="s">
        <v>507</v>
      </c>
      <c r="C28" s="146"/>
      <c r="D28" s="146"/>
      <c r="E28" s="75" t="s">
        <v>507</v>
      </c>
      <c r="F28" s="75" t="s">
        <v>507</v>
      </c>
      <c r="G28" s="75" t="s">
        <v>507</v>
      </c>
      <c r="H28" s="75" t="s">
        <v>507</v>
      </c>
      <c r="I28" s="75" t="s">
        <v>507</v>
      </c>
      <c r="J28" s="75"/>
      <c r="K28" s="75"/>
      <c r="L28" s="252"/>
      <c r="M28" s="252" t="s">
        <v>507</v>
      </c>
      <c r="N28" s="78"/>
      <c r="O28" s="78" t="s">
        <v>507</v>
      </c>
      <c r="P28" s="80" t="s">
        <v>507</v>
      </c>
      <c r="Q28" s="86"/>
      <c r="R28" s="85" t="s">
        <v>507</v>
      </c>
      <c r="S28" s="186"/>
      <c r="T28" s="85" t="s">
        <v>507</v>
      </c>
      <c r="U28" s="78" t="s">
        <v>507</v>
      </c>
      <c r="V28" s="78"/>
      <c r="W28" s="85" t="s">
        <v>507</v>
      </c>
      <c r="X28" s="85"/>
      <c r="Y28" s="188" t="s">
        <v>507</v>
      </c>
      <c r="Z28" s="156" t="s">
        <v>508</v>
      </c>
      <c r="AA28" s="199"/>
      <c r="AB28" s="85" t="s">
        <v>507</v>
      </c>
      <c r="AC28" s="199"/>
      <c r="AD28" s="85" t="s">
        <v>507</v>
      </c>
      <c r="AE28" s="192"/>
    </row>
    <row r="29" spans="2:31" ht="18" customHeight="1" x14ac:dyDescent="0.25">
      <c r="B29" s="76" t="s">
        <v>507</v>
      </c>
      <c r="C29" s="146"/>
      <c r="D29" s="146"/>
      <c r="E29" s="75" t="s">
        <v>507</v>
      </c>
      <c r="F29" s="75" t="s">
        <v>507</v>
      </c>
      <c r="G29" s="75" t="s">
        <v>507</v>
      </c>
      <c r="H29" s="75" t="s">
        <v>507</v>
      </c>
      <c r="I29" s="75" t="s">
        <v>507</v>
      </c>
      <c r="J29" s="75"/>
      <c r="K29" s="75"/>
      <c r="L29" s="252"/>
      <c r="M29" s="252" t="s">
        <v>507</v>
      </c>
      <c r="N29" s="78"/>
      <c r="O29" s="78" t="s">
        <v>507</v>
      </c>
      <c r="P29" s="80" t="s">
        <v>507</v>
      </c>
      <c r="Q29" s="86"/>
      <c r="R29" s="85" t="s">
        <v>507</v>
      </c>
      <c r="S29" s="186"/>
      <c r="T29" s="85" t="s">
        <v>507</v>
      </c>
      <c r="U29" s="78" t="s">
        <v>507</v>
      </c>
      <c r="V29" s="78"/>
      <c r="W29" s="85" t="s">
        <v>507</v>
      </c>
      <c r="X29" s="85"/>
      <c r="Y29" s="188" t="s">
        <v>507</v>
      </c>
      <c r="Z29" s="156" t="s">
        <v>508</v>
      </c>
      <c r="AA29" s="199"/>
      <c r="AB29" s="85" t="s">
        <v>507</v>
      </c>
      <c r="AC29" s="199"/>
      <c r="AD29" s="85" t="s">
        <v>507</v>
      </c>
      <c r="AE29" s="195"/>
    </row>
    <row r="30" spans="2:31" ht="18" customHeight="1" x14ac:dyDescent="0.25">
      <c r="B30" s="76" t="s">
        <v>507</v>
      </c>
      <c r="C30" s="146"/>
      <c r="D30" s="146"/>
      <c r="E30" s="75" t="s">
        <v>507</v>
      </c>
      <c r="F30" s="75" t="s">
        <v>507</v>
      </c>
      <c r="G30" s="75" t="s">
        <v>507</v>
      </c>
      <c r="H30" s="75" t="s">
        <v>507</v>
      </c>
      <c r="I30" s="75" t="s">
        <v>507</v>
      </c>
      <c r="J30" s="75"/>
      <c r="K30" s="75"/>
      <c r="L30" s="252"/>
      <c r="M30" s="252" t="s">
        <v>507</v>
      </c>
      <c r="N30" s="78"/>
      <c r="O30" s="78" t="s">
        <v>507</v>
      </c>
      <c r="P30" s="80" t="s">
        <v>507</v>
      </c>
      <c r="Q30" s="86"/>
      <c r="R30" s="85" t="s">
        <v>507</v>
      </c>
      <c r="S30" s="186"/>
      <c r="T30" s="85" t="s">
        <v>507</v>
      </c>
      <c r="U30" s="78" t="s">
        <v>507</v>
      </c>
      <c r="V30" s="78"/>
      <c r="W30" s="85" t="s">
        <v>507</v>
      </c>
      <c r="X30" s="85"/>
      <c r="Y30" s="188" t="s">
        <v>507</v>
      </c>
      <c r="Z30" s="156" t="s">
        <v>508</v>
      </c>
      <c r="AA30" s="199"/>
      <c r="AB30" s="85" t="s">
        <v>507</v>
      </c>
      <c r="AC30" s="199"/>
      <c r="AD30" s="85" t="s">
        <v>507</v>
      </c>
      <c r="AE30" s="195"/>
    </row>
    <row r="31" spans="2:31" ht="18" customHeight="1" x14ac:dyDescent="0.25">
      <c r="B31" s="76" t="s">
        <v>507</v>
      </c>
      <c r="C31" s="146"/>
      <c r="D31" s="146"/>
      <c r="E31" s="75" t="s">
        <v>507</v>
      </c>
      <c r="F31" s="75" t="s">
        <v>507</v>
      </c>
      <c r="G31" s="75" t="s">
        <v>507</v>
      </c>
      <c r="H31" s="75" t="s">
        <v>507</v>
      </c>
      <c r="I31" s="75" t="s">
        <v>507</v>
      </c>
      <c r="J31" s="75"/>
      <c r="K31" s="75"/>
      <c r="L31" s="252"/>
      <c r="M31" s="252" t="s">
        <v>507</v>
      </c>
      <c r="N31" s="78"/>
      <c r="O31" s="78" t="s">
        <v>507</v>
      </c>
      <c r="P31" s="80" t="s">
        <v>507</v>
      </c>
      <c r="Q31" s="86"/>
      <c r="R31" s="85" t="s">
        <v>507</v>
      </c>
      <c r="S31" s="186"/>
      <c r="T31" s="85" t="s">
        <v>507</v>
      </c>
      <c r="U31" s="78" t="s">
        <v>507</v>
      </c>
      <c r="V31" s="78"/>
      <c r="W31" s="85" t="s">
        <v>507</v>
      </c>
      <c r="X31" s="85"/>
      <c r="Y31" s="188" t="s">
        <v>507</v>
      </c>
      <c r="Z31" s="156" t="s">
        <v>508</v>
      </c>
      <c r="AA31" s="199"/>
      <c r="AB31" s="85" t="s">
        <v>507</v>
      </c>
      <c r="AC31" s="199"/>
      <c r="AD31" s="85" t="s">
        <v>507</v>
      </c>
      <c r="AE31" s="192"/>
    </row>
    <row r="32" spans="2:31" ht="18" customHeight="1" x14ac:dyDescent="0.25">
      <c r="B32" s="76" t="s">
        <v>507</v>
      </c>
      <c r="C32" s="146"/>
      <c r="D32" s="146"/>
      <c r="E32" s="75" t="s">
        <v>507</v>
      </c>
      <c r="F32" s="75" t="s">
        <v>507</v>
      </c>
      <c r="G32" s="75" t="s">
        <v>507</v>
      </c>
      <c r="H32" s="75" t="s">
        <v>507</v>
      </c>
      <c r="I32" s="75" t="s">
        <v>507</v>
      </c>
      <c r="J32" s="75"/>
      <c r="K32" s="75"/>
      <c r="L32" s="252"/>
      <c r="M32" s="252" t="s">
        <v>507</v>
      </c>
      <c r="N32" s="78"/>
      <c r="O32" s="78" t="s">
        <v>507</v>
      </c>
      <c r="P32" s="80" t="s">
        <v>507</v>
      </c>
      <c r="Q32" s="86"/>
      <c r="R32" s="85" t="s">
        <v>507</v>
      </c>
      <c r="S32" s="186"/>
      <c r="T32" s="85" t="s">
        <v>507</v>
      </c>
      <c r="U32" s="78" t="s">
        <v>507</v>
      </c>
      <c r="V32" s="78"/>
      <c r="W32" s="85" t="s">
        <v>507</v>
      </c>
      <c r="X32" s="85"/>
      <c r="Y32" s="188" t="s">
        <v>507</v>
      </c>
      <c r="Z32" s="156" t="s">
        <v>508</v>
      </c>
      <c r="AA32" s="199"/>
      <c r="AB32" s="85" t="s">
        <v>507</v>
      </c>
      <c r="AC32" s="199"/>
      <c r="AD32" s="85" t="s">
        <v>507</v>
      </c>
      <c r="AE32" s="192"/>
    </row>
    <row r="33" spans="2:31" ht="18" customHeight="1" thickBot="1" x14ac:dyDescent="0.3">
      <c r="B33" s="112" t="s">
        <v>507</v>
      </c>
      <c r="C33" s="147"/>
      <c r="D33" s="147"/>
      <c r="E33" s="79" t="s">
        <v>507</v>
      </c>
      <c r="F33" s="79" t="s">
        <v>507</v>
      </c>
      <c r="G33" s="79" t="s">
        <v>507</v>
      </c>
      <c r="H33" s="79" t="s">
        <v>507</v>
      </c>
      <c r="I33" s="79" t="s">
        <v>507</v>
      </c>
      <c r="J33" s="79"/>
      <c r="K33" s="79"/>
      <c r="L33" s="253"/>
      <c r="M33" s="253" t="s">
        <v>507</v>
      </c>
      <c r="N33" s="92"/>
      <c r="O33" s="92" t="s">
        <v>507</v>
      </c>
      <c r="P33" s="84" t="s">
        <v>507</v>
      </c>
      <c r="Q33" s="94"/>
      <c r="R33" s="93" t="s">
        <v>507</v>
      </c>
      <c r="S33" s="187"/>
      <c r="T33" s="93" t="s">
        <v>507</v>
      </c>
      <c r="U33" s="92" t="s">
        <v>507</v>
      </c>
      <c r="V33" s="92"/>
      <c r="W33" s="93" t="s">
        <v>507</v>
      </c>
      <c r="X33" s="93"/>
      <c r="Y33" s="190" t="s">
        <v>507</v>
      </c>
      <c r="Z33" s="157" t="s">
        <v>508</v>
      </c>
      <c r="AA33" s="200"/>
      <c r="AB33" s="93" t="s">
        <v>507</v>
      </c>
      <c r="AC33" s="200"/>
      <c r="AD33" s="93" t="s">
        <v>507</v>
      </c>
      <c r="AE33" s="193"/>
    </row>
    <row r="34" spans="2:31" ht="18" customHeight="1" x14ac:dyDescent="0.25">
      <c r="B34" s="87">
        <v>3</v>
      </c>
      <c r="C34" s="88" t="s">
        <v>369</v>
      </c>
      <c r="D34" s="145">
        <v>1</v>
      </c>
      <c r="E34" s="89">
        <v>226544932353</v>
      </c>
      <c r="F34" s="89">
        <v>396258453740</v>
      </c>
      <c r="G34" s="89">
        <v>167615265122</v>
      </c>
      <c r="H34" s="89">
        <v>215000526068</v>
      </c>
      <c r="I34" s="89">
        <v>181257927672</v>
      </c>
      <c r="J34" s="89">
        <v>12768412447</v>
      </c>
      <c r="K34" s="89">
        <v>4774404420</v>
      </c>
      <c r="L34" s="82">
        <v>1</v>
      </c>
      <c r="M34" s="82">
        <v>29</v>
      </c>
      <c r="N34" s="148" t="s">
        <v>185</v>
      </c>
      <c r="O34" s="82">
        <v>0</v>
      </c>
      <c r="P34" s="83">
        <v>129250000000</v>
      </c>
      <c r="Q34" s="89">
        <v>1.3515769711553873</v>
      </c>
      <c r="R34" s="90" t="s">
        <v>506</v>
      </c>
      <c r="S34" s="185">
        <v>0.54257650288281267</v>
      </c>
      <c r="T34" s="90" t="s">
        <v>506</v>
      </c>
      <c r="U34" s="82">
        <v>0</v>
      </c>
      <c r="V34" s="91">
        <v>2.6743466459424901</v>
      </c>
      <c r="W34" s="90" t="s">
        <v>506</v>
      </c>
      <c r="X34" s="90" t="s">
        <v>506</v>
      </c>
      <c r="Y34" s="189"/>
      <c r="Z34" s="155"/>
      <c r="AA34" s="185">
        <v>7.0443332388227531E-2</v>
      </c>
      <c r="AB34" s="90" t="s">
        <v>506</v>
      </c>
      <c r="AC34" s="185">
        <v>3.222243544961146E-2</v>
      </c>
      <c r="AD34" s="90" t="s">
        <v>506</v>
      </c>
      <c r="AE34" s="191" t="s">
        <v>506</v>
      </c>
    </row>
    <row r="35" spans="2:31" ht="18" customHeight="1" x14ac:dyDescent="0.25">
      <c r="B35" s="76">
        <v>3.1</v>
      </c>
      <c r="C35" s="309" t="s">
        <v>370</v>
      </c>
      <c r="D35" s="146">
        <v>0.33339999999999997</v>
      </c>
      <c r="E35" s="75">
        <v>172253940999</v>
      </c>
      <c r="F35" s="75">
        <v>278709576450</v>
      </c>
      <c r="G35" s="75">
        <v>152442052077</v>
      </c>
      <c r="H35" s="75">
        <v>172177727994</v>
      </c>
      <c r="I35" s="75">
        <v>106531848456</v>
      </c>
      <c r="J35" s="75">
        <v>4493766000</v>
      </c>
      <c r="K35" s="75">
        <v>4002074000</v>
      </c>
      <c r="L35" s="254"/>
      <c r="M35" s="254" t="s">
        <v>507</v>
      </c>
      <c r="N35" s="78" t="s">
        <v>185</v>
      </c>
      <c r="O35" s="78" t="s">
        <v>507</v>
      </c>
      <c r="P35" s="80" t="s">
        <v>507</v>
      </c>
      <c r="Q35" s="86"/>
      <c r="R35" s="85" t="s">
        <v>507</v>
      </c>
      <c r="S35" s="186"/>
      <c r="T35" s="85" t="s">
        <v>507</v>
      </c>
      <c r="U35" s="78" t="s">
        <v>507</v>
      </c>
      <c r="V35" s="78"/>
      <c r="W35" s="85" t="s">
        <v>507</v>
      </c>
      <c r="X35" s="85"/>
      <c r="Y35" s="188">
        <v>491811.49894123874</v>
      </c>
      <c r="Z35" s="156" t="s">
        <v>508</v>
      </c>
      <c r="AA35" s="199"/>
      <c r="AB35" s="85" t="s">
        <v>507</v>
      </c>
      <c r="AC35" s="199"/>
      <c r="AD35" s="85" t="s">
        <v>507</v>
      </c>
      <c r="AE35" s="194"/>
    </row>
    <row r="36" spans="2:31" ht="18" customHeight="1" x14ac:dyDescent="0.25">
      <c r="B36" s="76">
        <v>3.2</v>
      </c>
      <c r="C36" s="146" t="s">
        <v>371</v>
      </c>
      <c r="D36" s="146">
        <v>0.33329999999999999</v>
      </c>
      <c r="E36" s="75">
        <v>28571231000</v>
      </c>
      <c r="F36" s="75">
        <v>49659256000</v>
      </c>
      <c r="G36" s="75">
        <v>3865361000</v>
      </c>
      <c r="H36" s="75">
        <v>7865361000</v>
      </c>
      <c r="I36" s="75">
        <v>41793895000</v>
      </c>
      <c r="J36" s="75">
        <v>4971083000</v>
      </c>
      <c r="K36" s="75">
        <v>29756000</v>
      </c>
      <c r="L36" s="252"/>
      <c r="M36" s="252" t="s">
        <v>507</v>
      </c>
      <c r="N36" s="78" t="s">
        <v>185</v>
      </c>
      <c r="O36" s="78" t="s">
        <v>507</v>
      </c>
      <c r="P36" s="80" t="s">
        <v>507</v>
      </c>
      <c r="Q36" s="86"/>
      <c r="R36" s="85" t="s">
        <v>507</v>
      </c>
      <c r="S36" s="186"/>
      <c r="T36" s="85" t="s">
        <v>507</v>
      </c>
      <c r="U36" s="78" t="s">
        <v>507</v>
      </c>
      <c r="V36" s="78"/>
      <c r="W36" s="85" t="s">
        <v>507</v>
      </c>
      <c r="X36" s="85"/>
      <c r="Y36" s="188">
        <v>87628.826539615315</v>
      </c>
      <c r="Z36" s="156" t="s">
        <v>508</v>
      </c>
      <c r="AA36" s="199"/>
      <c r="AB36" s="85" t="s">
        <v>507</v>
      </c>
      <c r="AC36" s="199"/>
      <c r="AD36" s="85" t="s">
        <v>507</v>
      </c>
      <c r="AE36" s="195"/>
    </row>
    <row r="37" spans="2:31" ht="18" customHeight="1" x14ac:dyDescent="0.25">
      <c r="B37" s="76">
        <v>3.3000000000000003</v>
      </c>
      <c r="C37" s="146" t="s">
        <v>372</v>
      </c>
      <c r="D37" s="146">
        <v>0.33329999999999999</v>
      </c>
      <c r="E37" s="75">
        <v>25719760354</v>
      </c>
      <c r="F37" s="75">
        <v>67889621290</v>
      </c>
      <c r="G37" s="75">
        <v>11307852045</v>
      </c>
      <c r="H37" s="75">
        <v>34957437074</v>
      </c>
      <c r="I37" s="75">
        <v>32932184216</v>
      </c>
      <c r="J37" s="75">
        <v>3303563447</v>
      </c>
      <c r="K37" s="75">
        <v>742574420</v>
      </c>
      <c r="L37" s="252"/>
      <c r="M37" s="252" t="s">
        <v>507</v>
      </c>
      <c r="N37" s="78"/>
      <c r="O37" s="78" t="s">
        <v>507</v>
      </c>
      <c r="P37" s="80" t="s">
        <v>507</v>
      </c>
      <c r="Q37" s="86"/>
      <c r="R37" s="85" t="s">
        <v>507</v>
      </c>
      <c r="S37" s="186"/>
      <c r="T37" s="85" t="s">
        <v>507</v>
      </c>
      <c r="U37" s="78" t="s">
        <v>507</v>
      </c>
      <c r="V37" s="78"/>
      <c r="W37" s="85" t="s">
        <v>507</v>
      </c>
      <c r="X37" s="85"/>
      <c r="Y37" s="188">
        <v>119798.16709017116</v>
      </c>
      <c r="Z37" s="156" t="s">
        <v>508</v>
      </c>
      <c r="AA37" s="199"/>
      <c r="AB37" s="85" t="s">
        <v>507</v>
      </c>
      <c r="AC37" s="199"/>
      <c r="AD37" s="85" t="s">
        <v>507</v>
      </c>
      <c r="AE37" s="195"/>
    </row>
    <row r="38" spans="2:31" ht="18" customHeight="1" x14ac:dyDescent="0.25">
      <c r="B38" s="76" t="s">
        <v>507</v>
      </c>
      <c r="C38" s="146"/>
      <c r="D38" s="146"/>
      <c r="E38" s="75" t="s">
        <v>507</v>
      </c>
      <c r="F38" s="75" t="s">
        <v>507</v>
      </c>
      <c r="G38" s="75" t="s">
        <v>507</v>
      </c>
      <c r="H38" s="75" t="s">
        <v>507</v>
      </c>
      <c r="I38" s="75" t="s">
        <v>507</v>
      </c>
      <c r="J38" s="75" t="s">
        <v>507</v>
      </c>
      <c r="K38" s="75" t="s">
        <v>507</v>
      </c>
      <c r="L38" s="252"/>
      <c r="M38" s="252" t="s">
        <v>507</v>
      </c>
      <c r="N38" s="78"/>
      <c r="O38" s="78" t="s">
        <v>507</v>
      </c>
      <c r="P38" s="80" t="s">
        <v>507</v>
      </c>
      <c r="Q38" s="86"/>
      <c r="R38" s="85" t="s">
        <v>507</v>
      </c>
      <c r="S38" s="186"/>
      <c r="T38" s="85" t="s">
        <v>507</v>
      </c>
      <c r="U38" s="78" t="s">
        <v>507</v>
      </c>
      <c r="V38" s="78"/>
      <c r="W38" s="85" t="s">
        <v>507</v>
      </c>
      <c r="X38" s="85"/>
      <c r="Y38" s="188" t="s">
        <v>507</v>
      </c>
      <c r="Z38" s="156" t="s">
        <v>508</v>
      </c>
      <c r="AA38" s="199"/>
      <c r="AB38" s="85" t="s">
        <v>507</v>
      </c>
      <c r="AC38" s="199"/>
      <c r="AD38" s="85" t="s">
        <v>507</v>
      </c>
      <c r="AE38" s="195"/>
    </row>
    <row r="39" spans="2:31" ht="18" customHeight="1" x14ac:dyDescent="0.25">
      <c r="B39" s="76" t="s">
        <v>507</v>
      </c>
      <c r="C39" s="146"/>
      <c r="D39" s="146"/>
      <c r="E39" s="75" t="s">
        <v>507</v>
      </c>
      <c r="F39" s="75" t="s">
        <v>507</v>
      </c>
      <c r="G39" s="75" t="s">
        <v>507</v>
      </c>
      <c r="H39" s="75" t="s">
        <v>507</v>
      </c>
      <c r="I39" s="75" t="s">
        <v>507</v>
      </c>
      <c r="J39" s="75"/>
      <c r="K39" s="75"/>
      <c r="L39" s="252"/>
      <c r="M39" s="252" t="s">
        <v>507</v>
      </c>
      <c r="N39" s="78"/>
      <c r="O39" s="78" t="s">
        <v>507</v>
      </c>
      <c r="P39" s="80" t="s">
        <v>507</v>
      </c>
      <c r="Q39" s="86"/>
      <c r="R39" s="85" t="s">
        <v>507</v>
      </c>
      <c r="S39" s="186"/>
      <c r="T39" s="85" t="s">
        <v>507</v>
      </c>
      <c r="U39" s="78" t="s">
        <v>507</v>
      </c>
      <c r="V39" s="78"/>
      <c r="W39" s="85" t="s">
        <v>507</v>
      </c>
      <c r="X39" s="85"/>
      <c r="Y39" s="188" t="s">
        <v>507</v>
      </c>
      <c r="Z39" s="156" t="s">
        <v>508</v>
      </c>
      <c r="AA39" s="199"/>
      <c r="AB39" s="85" t="s">
        <v>507</v>
      </c>
      <c r="AC39" s="199"/>
      <c r="AD39" s="85" t="s">
        <v>507</v>
      </c>
      <c r="AE39" s="192"/>
    </row>
    <row r="40" spans="2:31" ht="18" customHeight="1" x14ac:dyDescent="0.25">
      <c r="B40" s="76" t="s">
        <v>507</v>
      </c>
      <c r="C40" s="146"/>
      <c r="D40" s="146"/>
      <c r="E40" s="75" t="s">
        <v>507</v>
      </c>
      <c r="F40" s="75" t="s">
        <v>507</v>
      </c>
      <c r="G40" s="75" t="s">
        <v>507</v>
      </c>
      <c r="H40" s="75" t="s">
        <v>507</v>
      </c>
      <c r="I40" s="75" t="s">
        <v>507</v>
      </c>
      <c r="J40" s="75"/>
      <c r="K40" s="75"/>
      <c r="L40" s="252"/>
      <c r="M40" s="252" t="s">
        <v>507</v>
      </c>
      <c r="N40" s="78"/>
      <c r="O40" s="78" t="s">
        <v>507</v>
      </c>
      <c r="P40" s="80" t="s">
        <v>507</v>
      </c>
      <c r="Q40" s="86"/>
      <c r="R40" s="85" t="s">
        <v>507</v>
      </c>
      <c r="S40" s="186"/>
      <c r="T40" s="85" t="s">
        <v>507</v>
      </c>
      <c r="U40" s="78" t="s">
        <v>507</v>
      </c>
      <c r="V40" s="78"/>
      <c r="W40" s="85" t="s">
        <v>507</v>
      </c>
      <c r="X40" s="85"/>
      <c r="Y40" s="188" t="s">
        <v>507</v>
      </c>
      <c r="Z40" s="156" t="s">
        <v>508</v>
      </c>
      <c r="AA40" s="199"/>
      <c r="AB40" s="85" t="s">
        <v>507</v>
      </c>
      <c r="AC40" s="199"/>
      <c r="AD40" s="85" t="s">
        <v>507</v>
      </c>
      <c r="AE40" s="195"/>
    </row>
    <row r="41" spans="2:31" ht="18" customHeight="1" x14ac:dyDescent="0.25">
      <c r="B41" s="76" t="s">
        <v>507</v>
      </c>
      <c r="C41" s="146"/>
      <c r="D41" s="146"/>
      <c r="E41" s="75" t="s">
        <v>507</v>
      </c>
      <c r="F41" s="75" t="s">
        <v>507</v>
      </c>
      <c r="G41" s="75" t="s">
        <v>507</v>
      </c>
      <c r="H41" s="75" t="s">
        <v>507</v>
      </c>
      <c r="I41" s="75" t="s">
        <v>507</v>
      </c>
      <c r="J41" s="75"/>
      <c r="K41" s="75"/>
      <c r="L41" s="252"/>
      <c r="M41" s="252" t="s">
        <v>507</v>
      </c>
      <c r="N41" s="78"/>
      <c r="O41" s="78" t="s">
        <v>507</v>
      </c>
      <c r="P41" s="80" t="s">
        <v>507</v>
      </c>
      <c r="Q41" s="86"/>
      <c r="R41" s="85" t="s">
        <v>507</v>
      </c>
      <c r="S41" s="186"/>
      <c r="T41" s="85" t="s">
        <v>507</v>
      </c>
      <c r="U41" s="78" t="s">
        <v>507</v>
      </c>
      <c r="V41" s="78"/>
      <c r="W41" s="85" t="s">
        <v>507</v>
      </c>
      <c r="X41" s="85"/>
      <c r="Y41" s="188" t="s">
        <v>507</v>
      </c>
      <c r="Z41" s="156" t="s">
        <v>508</v>
      </c>
      <c r="AA41" s="199"/>
      <c r="AB41" s="85" t="s">
        <v>507</v>
      </c>
      <c r="AC41" s="199"/>
      <c r="AD41" s="85" t="s">
        <v>507</v>
      </c>
      <c r="AE41" s="195"/>
    </row>
    <row r="42" spans="2:31" ht="18" customHeight="1" x14ac:dyDescent="0.25">
      <c r="B42" s="76" t="s">
        <v>507</v>
      </c>
      <c r="C42" s="146"/>
      <c r="D42" s="146"/>
      <c r="E42" s="75" t="s">
        <v>507</v>
      </c>
      <c r="F42" s="75" t="s">
        <v>507</v>
      </c>
      <c r="G42" s="75" t="s">
        <v>507</v>
      </c>
      <c r="H42" s="75" t="s">
        <v>507</v>
      </c>
      <c r="I42" s="75" t="s">
        <v>507</v>
      </c>
      <c r="J42" s="75"/>
      <c r="K42" s="75"/>
      <c r="L42" s="252"/>
      <c r="M42" s="252" t="s">
        <v>507</v>
      </c>
      <c r="N42" s="78"/>
      <c r="O42" s="78" t="s">
        <v>507</v>
      </c>
      <c r="P42" s="80" t="s">
        <v>507</v>
      </c>
      <c r="Q42" s="86"/>
      <c r="R42" s="85" t="s">
        <v>507</v>
      </c>
      <c r="S42" s="186"/>
      <c r="T42" s="85" t="s">
        <v>507</v>
      </c>
      <c r="U42" s="78" t="s">
        <v>507</v>
      </c>
      <c r="V42" s="78"/>
      <c r="W42" s="85" t="s">
        <v>507</v>
      </c>
      <c r="X42" s="85"/>
      <c r="Y42" s="188" t="s">
        <v>507</v>
      </c>
      <c r="Z42" s="156" t="s">
        <v>508</v>
      </c>
      <c r="AA42" s="199"/>
      <c r="AB42" s="85" t="s">
        <v>507</v>
      </c>
      <c r="AC42" s="199"/>
      <c r="AD42" s="85" t="s">
        <v>507</v>
      </c>
      <c r="AE42" s="192"/>
    </row>
    <row r="43" spans="2:31" ht="18" customHeight="1" x14ac:dyDescent="0.25">
      <c r="B43" s="76" t="s">
        <v>507</v>
      </c>
      <c r="C43" s="146"/>
      <c r="D43" s="146"/>
      <c r="E43" s="75" t="s">
        <v>507</v>
      </c>
      <c r="F43" s="75" t="s">
        <v>507</v>
      </c>
      <c r="G43" s="75" t="s">
        <v>507</v>
      </c>
      <c r="H43" s="75" t="s">
        <v>507</v>
      </c>
      <c r="I43" s="75" t="s">
        <v>507</v>
      </c>
      <c r="J43" s="75"/>
      <c r="K43" s="75"/>
      <c r="L43" s="252"/>
      <c r="M43" s="252" t="s">
        <v>507</v>
      </c>
      <c r="N43" s="78"/>
      <c r="O43" s="78" t="s">
        <v>507</v>
      </c>
      <c r="P43" s="80" t="s">
        <v>507</v>
      </c>
      <c r="Q43" s="86"/>
      <c r="R43" s="85" t="s">
        <v>507</v>
      </c>
      <c r="S43" s="186"/>
      <c r="T43" s="85" t="s">
        <v>507</v>
      </c>
      <c r="U43" s="78" t="s">
        <v>507</v>
      </c>
      <c r="V43" s="78"/>
      <c r="W43" s="85" t="s">
        <v>507</v>
      </c>
      <c r="X43" s="85"/>
      <c r="Y43" s="188" t="s">
        <v>507</v>
      </c>
      <c r="Z43" s="156" t="s">
        <v>508</v>
      </c>
      <c r="AA43" s="199"/>
      <c r="AB43" s="85" t="s">
        <v>507</v>
      </c>
      <c r="AC43" s="199"/>
      <c r="AD43" s="85" t="s">
        <v>507</v>
      </c>
      <c r="AE43" s="192"/>
    </row>
    <row r="44" spans="2:31" ht="18" customHeight="1" thickBot="1" x14ac:dyDescent="0.3">
      <c r="B44" s="112" t="s">
        <v>507</v>
      </c>
      <c r="C44" s="147"/>
      <c r="D44" s="147"/>
      <c r="E44" s="79" t="s">
        <v>507</v>
      </c>
      <c r="F44" s="79" t="s">
        <v>507</v>
      </c>
      <c r="G44" s="79" t="s">
        <v>507</v>
      </c>
      <c r="H44" s="79" t="s">
        <v>507</v>
      </c>
      <c r="I44" s="79" t="s">
        <v>507</v>
      </c>
      <c r="J44" s="79"/>
      <c r="K44" s="79"/>
      <c r="L44" s="253"/>
      <c r="M44" s="253" t="s">
        <v>507</v>
      </c>
      <c r="N44" s="92"/>
      <c r="O44" s="92" t="s">
        <v>507</v>
      </c>
      <c r="P44" s="84" t="s">
        <v>507</v>
      </c>
      <c r="Q44" s="94"/>
      <c r="R44" s="93" t="s">
        <v>507</v>
      </c>
      <c r="S44" s="187"/>
      <c r="T44" s="93" t="s">
        <v>507</v>
      </c>
      <c r="U44" s="92" t="s">
        <v>507</v>
      </c>
      <c r="V44" s="92"/>
      <c r="W44" s="93" t="s">
        <v>507</v>
      </c>
      <c r="X44" s="93"/>
      <c r="Y44" s="190" t="s">
        <v>507</v>
      </c>
      <c r="Z44" s="157" t="s">
        <v>508</v>
      </c>
      <c r="AA44" s="200"/>
      <c r="AB44" s="93" t="s">
        <v>507</v>
      </c>
      <c r="AC44" s="200"/>
      <c r="AD44" s="93" t="s">
        <v>507</v>
      </c>
      <c r="AE44" s="193"/>
    </row>
    <row r="45" spans="2:31" ht="18" customHeight="1" x14ac:dyDescent="0.25">
      <c r="B45" s="87">
        <v>4</v>
      </c>
      <c r="C45" s="88" t="s">
        <v>375</v>
      </c>
      <c r="D45" s="145">
        <v>1</v>
      </c>
      <c r="E45" s="89">
        <v>208524684532</v>
      </c>
      <c r="F45" s="89">
        <v>259866114780</v>
      </c>
      <c r="G45" s="89">
        <v>80088832506</v>
      </c>
      <c r="H45" s="89">
        <v>129132349547</v>
      </c>
      <c r="I45" s="89">
        <v>130733765233</v>
      </c>
      <c r="J45" s="89">
        <v>10493047340</v>
      </c>
      <c r="K45" s="89">
        <v>4946257140</v>
      </c>
      <c r="L45" s="82">
        <v>1</v>
      </c>
      <c r="M45" s="82">
        <v>29</v>
      </c>
      <c r="N45" s="148" t="s">
        <v>185</v>
      </c>
      <c r="O45" s="82">
        <v>0</v>
      </c>
      <c r="P45" s="83">
        <v>129250000000</v>
      </c>
      <c r="Q45" s="89">
        <v>2.6036674278698966</v>
      </c>
      <c r="R45" s="90" t="s">
        <v>506</v>
      </c>
      <c r="S45" s="185">
        <v>0.49691876779056832</v>
      </c>
      <c r="T45" s="90" t="s">
        <v>506</v>
      </c>
      <c r="U45" s="82">
        <v>0</v>
      </c>
      <c r="V45" s="91">
        <v>2.1214116134690078</v>
      </c>
      <c r="W45" s="90" t="s">
        <v>506</v>
      </c>
      <c r="X45" s="90" t="s">
        <v>506</v>
      </c>
      <c r="Y45" s="189"/>
      <c r="Z45" s="155"/>
      <c r="AA45" s="185">
        <v>8.0262718061388252E-2</v>
      </c>
      <c r="AB45" s="90" t="s">
        <v>506</v>
      </c>
      <c r="AC45" s="185">
        <v>4.0378667102801406E-2</v>
      </c>
      <c r="AD45" s="90" t="s">
        <v>506</v>
      </c>
      <c r="AE45" s="191" t="s">
        <v>506</v>
      </c>
    </row>
    <row r="46" spans="2:31" ht="18" customHeight="1" x14ac:dyDescent="0.25">
      <c r="B46" s="76">
        <v>4.0999999999999996</v>
      </c>
      <c r="C46" s="77" t="s">
        <v>374</v>
      </c>
      <c r="D46" s="146">
        <v>0.8</v>
      </c>
      <c r="E46" s="75">
        <v>206578272000</v>
      </c>
      <c r="F46" s="75">
        <v>256691877000</v>
      </c>
      <c r="G46" s="75">
        <v>80040795000</v>
      </c>
      <c r="H46" s="75">
        <v>127472571000</v>
      </c>
      <c r="I46" s="75">
        <v>129219306000</v>
      </c>
      <c r="J46" s="75">
        <v>10360224000</v>
      </c>
      <c r="K46" s="75">
        <v>4944965000</v>
      </c>
      <c r="L46" s="254"/>
      <c r="M46" s="254" t="s">
        <v>507</v>
      </c>
      <c r="N46" s="78" t="s">
        <v>185</v>
      </c>
      <c r="O46" s="78" t="s">
        <v>507</v>
      </c>
      <c r="P46" s="80" t="s">
        <v>507</v>
      </c>
      <c r="Q46" s="86"/>
      <c r="R46" s="85" t="s">
        <v>507</v>
      </c>
      <c r="S46" s="186"/>
      <c r="T46" s="85" t="s">
        <v>507</v>
      </c>
      <c r="U46" s="78" t="s">
        <v>507</v>
      </c>
      <c r="V46" s="78"/>
      <c r="W46" s="85" t="s">
        <v>507</v>
      </c>
      <c r="X46" s="85"/>
      <c r="Y46" s="188">
        <v>452959.02064584434</v>
      </c>
      <c r="Z46" s="156" t="s">
        <v>508</v>
      </c>
      <c r="AA46" s="199"/>
      <c r="AB46" s="85" t="s">
        <v>507</v>
      </c>
      <c r="AC46" s="199"/>
      <c r="AD46" s="85" t="s">
        <v>507</v>
      </c>
      <c r="AE46" s="194"/>
    </row>
    <row r="47" spans="2:31" ht="18" customHeight="1" x14ac:dyDescent="0.25">
      <c r="B47" s="76">
        <v>4.1999999999999993</v>
      </c>
      <c r="C47" s="101" t="s">
        <v>376</v>
      </c>
      <c r="D47" s="146">
        <v>0.2</v>
      </c>
      <c r="E47" s="75">
        <v>1946412532</v>
      </c>
      <c r="F47" s="75">
        <v>3174237780</v>
      </c>
      <c r="G47" s="75">
        <v>48037506</v>
      </c>
      <c r="H47" s="75">
        <v>1659778547</v>
      </c>
      <c r="I47" s="75">
        <v>1514459233</v>
      </c>
      <c r="J47" s="75">
        <v>132823340</v>
      </c>
      <c r="K47" s="75">
        <v>1292140</v>
      </c>
      <c r="L47" s="252"/>
      <c r="M47" s="252" t="s">
        <v>507</v>
      </c>
      <c r="N47" s="78" t="s">
        <v>185</v>
      </c>
      <c r="O47" s="78" t="s">
        <v>507</v>
      </c>
      <c r="P47" s="80" t="s">
        <v>507</v>
      </c>
      <c r="Q47" s="86"/>
      <c r="R47" s="85" t="s">
        <v>507</v>
      </c>
      <c r="S47" s="186"/>
      <c r="T47" s="85" t="s">
        <v>507</v>
      </c>
      <c r="U47" s="78" t="s">
        <v>507</v>
      </c>
      <c r="V47" s="78"/>
      <c r="W47" s="85" t="s">
        <v>507</v>
      </c>
      <c r="X47" s="85"/>
      <c r="Y47" s="188">
        <v>5601.2665960825834</v>
      </c>
      <c r="Z47" s="156" t="s">
        <v>509</v>
      </c>
      <c r="AA47" s="199"/>
      <c r="AB47" s="85" t="s">
        <v>507</v>
      </c>
      <c r="AC47" s="199"/>
      <c r="AD47" s="85" t="s">
        <v>507</v>
      </c>
      <c r="AE47" s="195"/>
    </row>
    <row r="48" spans="2:31" ht="18" customHeight="1" x14ac:dyDescent="0.25">
      <c r="B48" s="76" t="s">
        <v>507</v>
      </c>
      <c r="C48" s="146"/>
      <c r="D48" s="146"/>
      <c r="E48" s="75" t="s">
        <v>507</v>
      </c>
      <c r="F48" s="75" t="s">
        <v>507</v>
      </c>
      <c r="G48" s="75" t="s">
        <v>507</v>
      </c>
      <c r="H48" s="75" t="s">
        <v>507</v>
      </c>
      <c r="I48" s="75" t="s">
        <v>185</v>
      </c>
      <c r="J48" s="75" t="s">
        <v>507</v>
      </c>
      <c r="K48" s="75" t="s">
        <v>507</v>
      </c>
      <c r="L48" s="252"/>
      <c r="M48" s="252" t="s">
        <v>507</v>
      </c>
      <c r="N48" s="78"/>
      <c r="O48" s="78" t="s">
        <v>507</v>
      </c>
      <c r="P48" s="80" t="s">
        <v>507</v>
      </c>
      <c r="Q48" s="86"/>
      <c r="R48" s="85" t="s">
        <v>507</v>
      </c>
      <c r="S48" s="186"/>
      <c r="T48" s="85" t="s">
        <v>507</v>
      </c>
      <c r="U48" s="78" t="s">
        <v>507</v>
      </c>
      <c r="V48" s="78"/>
      <c r="W48" s="85" t="s">
        <v>507</v>
      </c>
      <c r="X48" s="85"/>
      <c r="Y48" s="188" t="s">
        <v>507</v>
      </c>
      <c r="Z48" s="156" t="s">
        <v>508</v>
      </c>
      <c r="AA48" s="199"/>
      <c r="AB48" s="85" t="s">
        <v>507</v>
      </c>
      <c r="AC48" s="199"/>
      <c r="AD48" s="85" t="s">
        <v>507</v>
      </c>
      <c r="AE48" s="195"/>
    </row>
    <row r="49" spans="2:31" ht="18" customHeight="1" x14ac:dyDescent="0.25">
      <c r="B49" s="76" t="s">
        <v>507</v>
      </c>
      <c r="C49" s="146"/>
      <c r="D49" s="146"/>
      <c r="E49" s="75" t="s">
        <v>507</v>
      </c>
      <c r="F49" s="75" t="s">
        <v>507</v>
      </c>
      <c r="G49" s="75" t="s">
        <v>507</v>
      </c>
      <c r="H49" s="75" t="s">
        <v>507</v>
      </c>
      <c r="I49" s="75" t="s">
        <v>507</v>
      </c>
      <c r="J49" s="75" t="s">
        <v>507</v>
      </c>
      <c r="K49" s="75" t="s">
        <v>507</v>
      </c>
      <c r="L49" s="252"/>
      <c r="M49" s="252" t="s">
        <v>507</v>
      </c>
      <c r="N49" s="78"/>
      <c r="O49" s="78" t="s">
        <v>507</v>
      </c>
      <c r="P49" s="80" t="s">
        <v>507</v>
      </c>
      <c r="Q49" s="86"/>
      <c r="R49" s="85" t="s">
        <v>507</v>
      </c>
      <c r="S49" s="186"/>
      <c r="T49" s="85" t="s">
        <v>507</v>
      </c>
      <c r="U49" s="78" t="s">
        <v>507</v>
      </c>
      <c r="V49" s="78"/>
      <c r="W49" s="85" t="s">
        <v>507</v>
      </c>
      <c r="X49" s="85"/>
      <c r="Y49" s="188" t="s">
        <v>507</v>
      </c>
      <c r="Z49" s="156" t="s">
        <v>508</v>
      </c>
      <c r="AA49" s="199"/>
      <c r="AB49" s="85" t="s">
        <v>507</v>
      </c>
      <c r="AC49" s="199"/>
      <c r="AD49" s="85" t="s">
        <v>507</v>
      </c>
      <c r="AE49" s="195"/>
    </row>
    <row r="50" spans="2:31" ht="18" customHeight="1" x14ac:dyDescent="0.25">
      <c r="B50" s="76" t="s">
        <v>507</v>
      </c>
      <c r="C50" s="146"/>
      <c r="D50" s="146"/>
      <c r="E50" s="75" t="s">
        <v>507</v>
      </c>
      <c r="F50" s="75" t="s">
        <v>507</v>
      </c>
      <c r="G50" s="75" t="s">
        <v>507</v>
      </c>
      <c r="H50" s="75" t="s">
        <v>507</v>
      </c>
      <c r="I50" s="75" t="s">
        <v>507</v>
      </c>
      <c r="J50" s="75"/>
      <c r="K50" s="75"/>
      <c r="L50" s="252"/>
      <c r="M50" s="252" t="s">
        <v>507</v>
      </c>
      <c r="N50" s="78"/>
      <c r="O50" s="78" t="s">
        <v>507</v>
      </c>
      <c r="P50" s="80" t="s">
        <v>507</v>
      </c>
      <c r="Q50" s="86"/>
      <c r="R50" s="85" t="s">
        <v>507</v>
      </c>
      <c r="S50" s="186"/>
      <c r="T50" s="85" t="s">
        <v>507</v>
      </c>
      <c r="U50" s="78" t="s">
        <v>507</v>
      </c>
      <c r="V50" s="78"/>
      <c r="W50" s="85" t="s">
        <v>507</v>
      </c>
      <c r="X50" s="85"/>
      <c r="Y50" s="188" t="s">
        <v>507</v>
      </c>
      <c r="Z50" s="156" t="s">
        <v>508</v>
      </c>
      <c r="AA50" s="199"/>
      <c r="AB50" s="85" t="s">
        <v>507</v>
      </c>
      <c r="AC50" s="199"/>
      <c r="AD50" s="85" t="s">
        <v>507</v>
      </c>
      <c r="AE50" s="192"/>
    </row>
    <row r="51" spans="2:31" ht="18" customHeight="1" x14ac:dyDescent="0.25">
      <c r="B51" s="76" t="s">
        <v>507</v>
      </c>
      <c r="C51" s="146"/>
      <c r="D51" s="146"/>
      <c r="E51" s="75" t="s">
        <v>507</v>
      </c>
      <c r="F51" s="75" t="s">
        <v>507</v>
      </c>
      <c r="G51" s="75" t="s">
        <v>507</v>
      </c>
      <c r="H51" s="75" t="s">
        <v>507</v>
      </c>
      <c r="I51" s="75" t="s">
        <v>507</v>
      </c>
      <c r="J51" s="75"/>
      <c r="K51" s="75"/>
      <c r="L51" s="252"/>
      <c r="M51" s="252" t="s">
        <v>507</v>
      </c>
      <c r="N51" s="78"/>
      <c r="O51" s="78" t="s">
        <v>507</v>
      </c>
      <c r="P51" s="80" t="s">
        <v>507</v>
      </c>
      <c r="Q51" s="86"/>
      <c r="R51" s="85" t="s">
        <v>507</v>
      </c>
      <c r="S51" s="186"/>
      <c r="T51" s="85" t="s">
        <v>507</v>
      </c>
      <c r="U51" s="78" t="s">
        <v>507</v>
      </c>
      <c r="V51" s="78"/>
      <c r="W51" s="85" t="s">
        <v>507</v>
      </c>
      <c r="X51" s="85"/>
      <c r="Y51" s="188" t="s">
        <v>507</v>
      </c>
      <c r="Z51" s="156" t="s">
        <v>508</v>
      </c>
      <c r="AA51" s="199"/>
      <c r="AB51" s="85" t="s">
        <v>507</v>
      </c>
      <c r="AC51" s="199"/>
      <c r="AD51" s="85" t="s">
        <v>507</v>
      </c>
      <c r="AE51" s="195"/>
    </row>
    <row r="52" spans="2:31" ht="18" customHeight="1" x14ac:dyDescent="0.25">
      <c r="B52" s="76" t="s">
        <v>507</v>
      </c>
      <c r="C52" s="146"/>
      <c r="D52" s="146"/>
      <c r="E52" s="75" t="s">
        <v>507</v>
      </c>
      <c r="F52" s="75" t="s">
        <v>507</v>
      </c>
      <c r="G52" s="75" t="s">
        <v>507</v>
      </c>
      <c r="H52" s="75" t="s">
        <v>507</v>
      </c>
      <c r="I52" s="75" t="s">
        <v>507</v>
      </c>
      <c r="J52" s="75"/>
      <c r="K52" s="75"/>
      <c r="L52" s="252"/>
      <c r="M52" s="252" t="s">
        <v>507</v>
      </c>
      <c r="N52" s="78"/>
      <c r="O52" s="78" t="s">
        <v>507</v>
      </c>
      <c r="P52" s="80" t="s">
        <v>507</v>
      </c>
      <c r="Q52" s="86"/>
      <c r="R52" s="85" t="s">
        <v>507</v>
      </c>
      <c r="S52" s="186"/>
      <c r="T52" s="85" t="s">
        <v>507</v>
      </c>
      <c r="U52" s="78" t="s">
        <v>507</v>
      </c>
      <c r="V52" s="78"/>
      <c r="W52" s="85" t="s">
        <v>507</v>
      </c>
      <c r="X52" s="85"/>
      <c r="Y52" s="188" t="s">
        <v>507</v>
      </c>
      <c r="Z52" s="156" t="s">
        <v>508</v>
      </c>
      <c r="AA52" s="199"/>
      <c r="AB52" s="85" t="s">
        <v>507</v>
      </c>
      <c r="AC52" s="199"/>
      <c r="AD52" s="85" t="s">
        <v>507</v>
      </c>
      <c r="AE52" s="195"/>
    </row>
    <row r="53" spans="2:31" ht="18" customHeight="1" x14ac:dyDescent="0.25">
      <c r="B53" s="76" t="s">
        <v>507</v>
      </c>
      <c r="C53" s="146"/>
      <c r="D53" s="146"/>
      <c r="E53" s="75" t="s">
        <v>507</v>
      </c>
      <c r="F53" s="75" t="s">
        <v>507</v>
      </c>
      <c r="G53" s="75" t="s">
        <v>507</v>
      </c>
      <c r="H53" s="75" t="s">
        <v>507</v>
      </c>
      <c r="I53" s="75" t="s">
        <v>507</v>
      </c>
      <c r="J53" s="75"/>
      <c r="K53" s="75"/>
      <c r="L53" s="252"/>
      <c r="M53" s="252" t="s">
        <v>507</v>
      </c>
      <c r="N53" s="78"/>
      <c r="O53" s="78" t="s">
        <v>507</v>
      </c>
      <c r="P53" s="80" t="s">
        <v>507</v>
      </c>
      <c r="Q53" s="86"/>
      <c r="R53" s="85" t="s">
        <v>507</v>
      </c>
      <c r="S53" s="186"/>
      <c r="T53" s="85" t="s">
        <v>507</v>
      </c>
      <c r="U53" s="78" t="s">
        <v>507</v>
      </c>
      <c r="V53" s="78"/>
      <c r="W53" s="85" t="s">
        <v>507</v>
      </c>
      <c r="X53" s="85"/>
      <c r="Y53" s="188" t="s">
        <v>507</v>
      </c>
      <c r="Z53" s="156" t="s">
        <v>508</v>
      </c>
      <c r="AA53" s="199"/>
      <c r="AB53" s="85" t="s">
        <v>507</v>
      </c>
      <c r="AC53" s="199"/>
      <c r="AD53" s="85" t="s">
        <v>507</v>
      </c>
      <c r="AE53" s="192"/>
    </row>
    <row r="54" spans="2:31" ht="18" customHeight="1" x14ac:dyDescent="0.25">
      <c r="B54" s="76" t="s">
        <v>507</v>
      </c>
      <c r="C54" s="146"/>
      <c r="D54" s="146"/>
      <c r="E54" s="75" t="s">
        <v>507</v>
      </c>
      <c r="F54" s="75" t="s">
        <v>507</v>
      </c>
      <c r="G54" s="75" t="s">
        <v>507</v>
      </c>
      <c r="H54" s="75" t="s">
        <v>507</v>
      </c>
      <c r="I54" s="75" t="s">
        <v>507</v>
      </c>
      <c r="J54" s="75"/>
      <c r="K54" s="75"/>
      <c r="L54" s="252"/>
      <c r="M54" s="252" t="s">
        <v>507</v>
      </c>
      <c r="N54" s="78"/>
      <c r="O54" s="78" t="s">
        <v>507</v>
      </c>
      <c r="P54" s="80" t="s">
        <v>507</v>
      </c>
      <c r="Q54" s="86"/>
      <c r="R54" s="85" t="s">
        <v>507</v>
      </c>
      <c r="S54" s="186"/>
      <c r="T54" s="85" t="s">
        <v>507</v>
      </c>
      <c r="U54" s="78" t="s">
        <v>507</v>
      </c>
      <c r="V54" s="78"/>
      <c r="W54" s="85" t="s">
        <v>507</v>
      </c>
      <c r="X54" s="85"/>
      <c r="Y54" s="188" t="s">
        <v>507</v>
      </c>
      <c r="Z54" s="156" t="s">
        <v>508</v>
      </c>
      <c r="AA54" s="199"/>
      <c r="AB54" s="85" t="s">
        <v>507</v>
      </c>
      <c r="AC54" s="199"/>
      <c r="AD54" s="85" t="s">
        <v>507</v>
      </c>
      <c r="AE54" s="192"/>
    </row>
    <row r="55" spans="2:31" ht="18" customHeight="1" thickBot="1" x14ac:dyDescent="0.3">
      <c r="B55" s="112" t="s">
        <v>507</v>
      </c>
      <c r="C55" s="147"/>
      <c r="D55" s="147"/>
      <c r="E55" s="79" t="s">
        <v>507</v>
      </c>
      <c r="F55" s="79" t="s">
        <v>507</v>
      </c>
      <c r="G55" s="79" t="s">
        <v>507</v>
      </c>
      <c r="H55" s="79" t="s">
        <v>507</v>
      </c>
      <c r="I55" s="79" t="s">
        <v>507</v>
      </c>
      <c r="J55" s="79"/>
      <c r="K55" s="79"/>
      <c r="L55" s="253"/>
      <c r="M55" s="253" t="s">
        <v>507</v>
      </c>
      <c r="N55" s="92"/>
      <c r="O55" s="92" t="s">
        <v>507</v>
      </c>
      <c r="P55" s="84" t="s">
        <v>507</v>
      </c>
      <c r="Q55" s="94"/>
      <c r="R55" s="93" t="s">
        <v>507</v>
      </c>
      <c r="S55" s="187"/>
      <c r="T55" s="93" t="s">
        <v>507</v>
      </c>
      <c r="U55" s="92" t="s">
        <v>507</v>
      </c>
      <c r="V55" s="92"/>
      <c r="W55" s="93" t="s">
        <v>507</v>
      </c>
      <c r="X55" s="93"/>
      <c r="Y55" s="190" t="s">
        <v>507</v>
      </c>
      <c r="Z55" s="157" t="s">
        <v>508</v>
      </c>
      <c r="AA55" s="200"/>
      <c r="AB55" s="93" t="s">
        <v>507</v>
      </c>
      <c r="AC55" s="200"/>
      <c r="AD55" s="93" t="s">
        <v>507</v>
      </c>
      <c r="AE55" s="193"/>
    </row>
    <row r="56" spans="2:31" ht="18" customHeight="1" x14ac:dyDescent="0.25">
      <c r="B56" s="87">
        <v>5</v>
      </c>
      <c r="C56" s="88" t="s">
        <v>457</v>
      </c>
      <c r="D56" s="145">
        <v>1</v>
      </c>
      <c r="E56" s="89">
        <v>36408227153</v>
      </c>
      <c r="F56" s="89">
        <v>73287805953</v>
      </c>
      <c r="G56" s="89">
        <v>10843384579</v>
      </c>
      <c r="H56" s="89">
        <v>35620262964</v>
      </c>
      <c r="I56" s="89">
        <v>37667542989</v>
      </c>
      <c r="J56" s="89">
        <v>2448618398</v>
      </c>
      <c r="K56" s="89">
        <v>1078801328</v>
      </c>
      <c r="L56" s="82">
        <v>1</v>
      </c>
      <c r="M56" s="82">
        <v>29</v>
      </c>
      <c r="N56" s="148" t="s">
        <v>185</v>
      </c>
      <c r="O56" s="82">
        <v>0</v>
      </c>
      <c r="P56" s="83">
        <v>129250000000</v>
      </c>
      <c r="Q56" s="89">
        <v>3.3576441827499623</v>
      </c>
      <c r="R56" s="90" t="s">
        <v>506</v>
      </c>
      <c r="S56" s="185">
        <v>0.48603260120576586</v>
      </c>
      <c r="T56" s="90" t="s">
        <v>506</v>
      </c>
      <c r="U56" s="82">
        <v>0</v>
      </c>
      <c r="V56" s="91">
        <v>2.2697584202454744</v>
      </c>
      <c r="W56" s="90" t="s">
        <v>506</v>
      </c>
      <c r="X56" s="90" t="s">
        <v>506</v>
      </c>
      <c r="Y56" s="189"/>
      <c r="Z56" s="155"/>
      <c r="AA56" s="185">
        <v>6.5006055709953436E-2</v>
      </c>
      <c r="AB56" s="90" t="s">
        <v>506</v>
      </c>
      <c r="AC56" s="185">
        <v>3.341099335911784E-2</v>
      </c>
      <c r="AD56" s="90" t="s">
        <v>506</v>
      </c>
      <c r="AE56" s="191" t="s">
        <v>506</v>
      </c>
    </row>
    <row r="57" spans="2:31" ht="18" customHeight="1" x14ac:dyDescent="0.25">
      <c r="B57" s="76">
        <v>5.0999999999999996</v>
      </c>
      <c r="C57" s="309" t="s">
        <v>455</v>
      </c>
      <c r="D57" s="146">
        <v>0.8</v>
      </c>
      <c r="E57" s="75">
        <v>34449244000</v>
      </c>
      <c r="F57" s="75">
        <v>71078556000</v>
      </c>
      <c r="G57" s="75">
        <v>9164733000</v>
      </c>
      <c r="H57" s="75">
        <v>33465496000</v>
      </c>
      <c r="I57" s="75">
        <v>37613060000</v>
      </c>
      <c r="J57" s="75">
        <v>2766860000</v>
      </c>
      <c r="K57" s="75">
        <v>1078754000</v>
      </c>
      <c r="L57" s="254"/>
      <c r="M57" s="254" t="s">
        <v>507</v>
      </c>
      <c r="N57" s="78" t="s">
        <v>185</v>
      </c>
      <c r="O57" s="78" t="s">
        <v>507</v>
      </c>
      <c r="P57" s="80" t="s">
        <v>507</v>
      </c>
      <c r="Q57" s="86"/>
      <c r="R57" s="85" t="s">
        <v>507</v>
      </c>
      <c r="S57" s="186"/>
      <c r="T57" s="85" t="s">
        <v>507</v>
      </c>
      <c r="U57" s="78" t="s">
        <v>507</v>
      </c>
      <c r="V57" s="78"/>
      <c r="W57" s="85" t="s">
        <v>507</v>
      </c>
      <c r="X57" s="85"/>
      <c r="Y57" s="188">
        <v>125425.36791953414</v>
      </c>
      <c r="Z57" s="156" t="s">
        <v>508</v>
      </c>
      <c r="AA57" s="199"/>
      <c r="AB57" s="85" t="s">
        <v>507</v>
      </c>
      <c r="AC57" s="199"/>
      <c r="AD57" s="85" t="s">
        <v>507</v>
      </c>
      <c r="AE57" s="194"/>
    </row>
    <row r="58" spans="2:31" ht="18" customHeight="1" x14ac:dyDescent="0.25">
      <c r="B58" s="76">
        <v>5.1999999999999993</v>
      </c>
      <c r="C58" s="146" t="s">
        <v>456</v>
      </c>
      <c r="D58" s="146">
        <v>0.2</v>
      </c>
      <c r="E58" s="75">
        <v>1958983153</v>
      </c>
      <c r="F58" s="75">
        <v>2209249953</v>
      </c>
      <c r="G58" s="75">
        <v>1678651579</v>
      </c>
      <c r="H58" s="75">
        <v>2154766964</v>
      </c>
      <c r="I58" s="75">
        <v>54482989</v>
      </c>
      <c r="J58" s="75">
        <v>-318241602</v>
      </c>
      <c r="K58" s="75">
        <v>47328</v>
      </c>
      <c r="L58" s="252"/>
      <c r="M58" s="252" t="s">
        <v>507</v>
      </c>
      <c r="N58" s="78" t="s">
        <v>185</v>
      </c>
      <c r="O58" s="78" t="s">
        <v>507</v>
      </c>
      <c r="P58" s="80" t="s">
        <v>507</v>
      </c>
      <c r="Q58" s="86"/>
      <c r="R58" s="85" t="s">
        <v>507</v>
      </c>
      <c r="S58" s="186"/>
      <c r="T58" s="85" t="s">
        <v>507</v>
      </c>
      <c r="U58" s="78" t="s">
        <v>507</v>
      </c>
      <c r="V58" s="78"/>
      <c r="W58" s="85" t="s">
        <v>507</v>
      </c>
      <c r="X58" s="85"/>
      <c r="Y58" s="188">
        <v>3898.4470672313391</v>
      </c>
      <c r="Z58" s="156" t="s">
        <v>509</v>
      </c>
      <c r="AA58" s="199"/>
      <c r="AB58" s="85" t="s">
        <v>507</v>
      </c>
      <c r="AC58" s="199"/>
      <c r="AD58" s="85" t="s">
        <v>507</v>
      </c>
      <c r="AE58" s="195"/>
    </row>
    <row r="59" spans="2:31" ht="18" customHeight="1" x14ac:dyDescent="0.25">
      <c r="B59" s="76" t="s">
        <v>507</v>
      </c>
      <c r="C59" s="146"/>
      <c r="D59" s="146"/>
      <c r="E59" s="75" t="s">
        <v>507</v>
      </c>
      <c r="F59" s="75" t="s">
        <v>507</v>
      </c>
      <c r="G59" s="75" t="s">
        <v>507</v>
      </c>
      <c r="H59" s="75" t="s">
        <v>507</v>
      </c>
      <c r="I59" s="75" t="s">
        <v>185</v>
      </c>
      <c r="J59" s="75" t="s">
        <v>507</v>
      </c>
      <c r="K59" s="75" t="s">
        <v>507</v>
      </c>
      <c r="L59" s="252"/>
      <c r="M59" s="252" t="s">
        <v>507</v>
      </c>
      <c r="N59" s="78"/>
      <c r="O59" s="78" t="s">
        <v>507</v>
      </c>
      <c r="P59" s="80" t="s">
        <v>507</v>
      </c>
      <c r="Q59" s="86"/>
      <c r="R59" s="85" t="s">
        <v>507</v>
      </c>
      <c r="S59" s="186"/>
      <c r="T59" s="85" t="s">
        <v>507</v>
      </c>
      <c r="U59" s="78" t="s">
        <v>507</v>
      </c>
      <c r="V59" s="78"/>
      <c r="W59" s="85" t="s">
        <v>507</v>
      </c>
      <c r="X59" s="85"/>
      <c r="Y59" s="188" t="s">
        <v>507</v>
      </c>
      <c r="Z59" s="156" t="s">
        <v>508</v>
      </c>
      <c r="AA59" s="199"/>
      <c r="AB59" s="85" t="s">
        <v>507</v>
      </c>
      <c r="AC59" s="199"/>
      <c r="AD59" s="85" t="s">
        <v>507</v>
      </c>
      <c r="AE59" s="195"/>
    </row>
    <row r="60" spans="2:31" ht="18" customHeight="1" x14ac:dyDescent="0.25">
      <c r="B60" s="76" t="s">
        <v>507</v>
      </c>
      <c r="C60" s="146"/>
      <c r="D60" s="146"/>
      <c r="E60" s="75" t="s">
        <v>507</v>
      </c>
      <c r="F60" s="75" t="s">
        <v>507</v>
      </c>
      <c r="G60" s="75" t="s">
        <v>507</v>
      </c>
      <c r="H60" s="75" t="s">
        <v>507</v>
      </c>
      <c r="I60" s="75" t="s">
        <v>507</v>
      </c>
      <c r="J60" s="75" t="s">
        <v>507</v>
      </c>
      <c r="K60" s="75" t="s">
        <v>507</v>
      </c>
      <c r="L60" s="252"/>
      <c r="M60" s="252" t="s">
        <v>507</v>
      </c>
      <c r="N60" s="78"/>
      <c r="O60" s="78" t="s">
        <v>507</v>
      </c>
      <c r="P60" s="80" t="s">
        <v>507</v>
      </c>
      <c r="Q60" s="86"/>
      <c r="R60" s="85" t="s">
        <v>507</v>
      </c>
      <c r="S60" s="186"/>
      <c r="T60" s="85" t="s">
        <v>507</v>
      </c>
      <c r="U60" s="78" t="s">
        <v>507</v>
      </c>
      <c r="V60" s="78"/>
      <c r="W60" s="85" t="s">
        <v>507</v>
      </c>
      <c r="X60" s="85"/>
      <c r="Y60" s="188" t="s">
        <v>507</v>
      </c>
      <c r="Z60" s="156" t="s">
        <v>508</v>
      </c>
      <c r="AA60" s="199"/>
      <c r="AB60" s="85" t="s">
        <v>507</v>
      </c>
      <c r="AC60" s="199"/>
      <c r="AD60" s="85" t="s">
        <v>507</v>
      </c>
      <c r="AE60" s="195"/>
    </row>
    <row r="61" spans="2:31" ht="18" customHeight="1" x14ac:dyDescent="0.25">
      <c r="B61" s="76" t="s">
        <v>507</v>
      </c>
      <c r="C61" s="146"/>
      <c r="D61" s="146"/>
      <c r="E61" s="75" t="s">
        <v>507</v>
      </c>
      <c r="F61" s="75" t="s">
        <v>507</v>
      </c>
      <c r="G61" s="75" t="s">
        <v>507</v>
      </c>
      <c r="H61" s="75" t="s">
        <v>507</v>
      </c>
      <c r="I61" s="75" t="s">
        <v>507</v>
      </c>
      <c r="J61" s="75"/>
      <c r="K61" s="75"/>
      <c r="L61" s="252"/>
      <c r="M61" s="252" t="s">
        <v>507</v>
      </c>
      <c r="N61" s="78"/>
      <c r="O61" s="78" t="s">
        <v>507</v>
      </c>
      <c r="P61" s="80" t="s">
        <v>507</v>
      </c>
      <c r="Q61" s="86"/>
      <c r="R61" s="85" t="s">
        <v>507</v>
      </c>
      <c r="S61" s="186"/>
      <c r="T61" s="85" t="s">
        <v>507</v>
      </c>
      <c r="U61" s="78" t="s">
        <v>507</v>
      </c>
      <c r="V61" s="78"/>
      <c r="W61" s="85" t="s">
        <v>507</v>
      </c>
      <c r="X61" s="85"/>
      <c r="Y61" s="188" t="s">
        <v>507</v>
      </c>
      <c r="Z61" s="156" t="s">
        <v>508</v>
      </c>
      <c r="AA61" s="199"/>
      <c r="AB61" s="85" t="s">
        <v>507</v>
      </c>
      <c r="AC61" s="199"/>
      <c r="AD61" s="85" t="s">
        <v>507</v>
      </c>
      <c r="AE61" s="192"/>
    </row>
    <row r="62" spans="2:31" ht="18" customHeight="1" x14ac:dyDescent="0.25">
      <c r="B62" s="76" t="s">
        <v>507</v>
      </c>
      <c r="C62" s="146"/>
      <c r="D62" s="146"/>
      <c r="E62" s="75" t="s">
        <v>507</v>
      </c>
      <c r="F62" s="75" t="s">
        <v>507</v>
      </c>
      <c r="G62" s="75" t="s">
        <v>507</v>
      </c>
      <c r="H62" s="75" t="s">
        <v>507</v>
      </c>
      <c r="I62" s="75" t="s">
        <v>507</v>
      </c>
      <c r="J62" s="75"/>
      <c r="K62" s="75"/>
      <c r="L62" s="252"/>
      <c r="M62" s="252" t="s">
        <v>507</v>
      </c>
      <c r="N62" s="78"/>
      <c r="O62" s="78" t="s">
        <v>507</v>
      </c>
      <c r="P62" s="80" t="s">
        <v>507</v>
      </c>
      <c r="Q62" s="86"/>
      <c r="R62" s="85" t="s">
        <v>507</v>
      </c>
      <c r="S62" s="186"/>
      <c r="T62" s="85" t="s">
        <v>507</v>
      </c>
      <c r="U62" s="78" t="s">
        <v>507</v>
      </c>
      <c r="V62" s="78"/>
      <c r="W62" s="85" t="s">
        <v>507</v>
      </c>
      <c r="X62" s="85"/>
      <c r="Y62" s="188" t="s">
        <v>507</v>
      </c>
      <c r="Z62" s="156" t="s">
        <v>508</v>
      </c>
      <c r="AA62" s="199"/>
      <c r="AB62" s="85" t="s">
        <v>507</v>
      </c>
      <c r="AC62" s="199"/>
      <c r="AD62" s="85" t="s">
        <v>507</v>
      </c>
      <c r="AE62" s="195"/>
    </row>
    <row r="63" spans="2:31" ht="18" customHeight="1" x14ac:dyDescent="0.25">
      <c r="B63" s="76" t="s">
        <v>507</v>
      </c>
      <c r="C63" s="146"/>
      <c r="D63" s="146"/>
      <c r="E63" s="75" t="s">
        <v>507</v>
      </c>
      <c r="F63" s="75" t="s">
        <v>507</v>
      </c>
      <c r="G63" s="75" t="s">
        <v>507</v>
      </c>
      <c r="H63" s="75" t="s">
        <v>507</v>
      </c>
      <c r="I63" s="75" t="s">
        <v>507</v>
      </c>
      <c r="J63" s="75"/>
      <c r="K63" s="75"/>
      <c r="L63" s="252"/>
      <c r="M63" s="252" t="s">
        <v>507</v>
      </c>
      <c r="N63" s="78"/>
      <c r="O63" s="78" t="s">
        <v>507</v>
      </c>
      <c r="P63" s="80" t="s">
        <v>507</v>
      </c>
      <c r="Q63" s="86"/>
      <c r="R63" s="85" t="s">
        <v>507</v>
      </c>
      <c r="S63" s="186"/>
      <c r="T63" s="85" t="s">
        <v>507</v>
      </c>
      <c r="U63" s="78" t="s">
        <v>507</v>
      </c>
      <c r="V63" s="78"/>
      <c r="W63" s="85" t="s">
        <v>507</v>
      </c>
      <c r="X63" s="85"/>
      <c r="Y63" s="188" t="s">
        <v>507</v>
      </c>
      <c r="Z63" s="156" t="s">
        <v>508</v>
      </c>
      <c r="AA63" s="199"/>
      <c r="AB63" s="85" t="s">
        <v>507</v>
      </c>
      <c r="AC63" s="199"/>
      <c r="AD63" s="85" t="s">
        <v>507</v>
      </c>
      <c r="AE63" s="195"/>
    </row>
    <row r="64" spans="2:31" ht="18" customHeight="1" x14ac:dyDescent="0.25">
      <c r="B64" s="76" t="s">
        <v>507</v>
      </c>
      <c r="C64" s="146"/>
      <c r="D64" s="146"/>
      <c r="E64" s="75" t="s">
        <v>507</v>
      </c>
      <c r="F64" s="75" t="s">
        <v>507</v>
      </c>
      <c r="G64" s="75" t="s">
        <v>507</v>
      </c>
      <c r="H64" s="75" t="s">
        <v>507</v>
      </c>
      <c r="I64" s="75" t="s">
        <v>507</v>
      </c>
      <c r="J64" s="75"/>
      <c r="K64" s="75"/>
      <c r="L64" s="252"/>
      <c r="M64" s="252" t="s">
        <v>507</v>
      </c>
      <c r="N64" s="78"/>
      <c r="O64" s="78" t="s">
        <v>507</v>
      </c>
      <c r="P64" s="80" t="s">
        <v>507</v>
      </c>
      <c r="Q64" s="86"/>
      <c r="R64" s="85" t="s">
        <v>507</v>
      </c>
      <c r="S64" s="186"/>
      <c r="T64" s="85" t="s">
        <v>507</v>
      </c>
      <c r="U64" s="78" t="s">
        <v>507</v>
      </c>
      <c r="V64" s="78"/>
      <c r="W64" s="85" t="s">
        <v>507</v>
      </c>
      <c r="X64" s="85"/>
      <c r="Y64" s="188" t="s">
        <v>507</v>
      </c>
      <c r="Z64" s="156" t="s">
        <v>508</v>
      </c>
      <c r="AA64" s="199"/>
      <c r="AB64" s="85" t="s">
        <v>507</v>
      </c>
      <c r="AC64" s="199"/>
      <c r="AD64" s="85" t="s">
        <v>507</v>
      </c>
      <c r="AE64" s="192"/>
    </row>
    <row r="65" spans="1:31" ht="18" customHeight="1" x14ac:dyDescent="0.25">
      <c r="B65" s="76" t="s">
        <v>507</v>
      </c>
      <c r="C65" s="146"/>
      <c r="D65" s="146"/>
      <c r="E65" s="75" t="s">
        <v>507</v>
      </c>
      <c r="F65" s="75" t="s">
        <v>507</v>
      </c>
      <c r="G65" s="75" t="s">
        <v>507</v>
      </c>
      <c r="H65" s="75" t="s">
        <v>507</v>
      </c>
      <c r="I65" s="75" t="s">
        <v>507</v>
      </c>
      <c r="J65" s="75"/>
      <c r="K65" s="75"/>
      <c r="L65" s="252"/>
      <c r="M65" s="252" t="s">
        <v>507</v>
      </c>
      <c r="N65" s="78"/>
      <c r="O65" s="78" t="s">
        <v>507</v>
      </c>
      <c r="P65" s="80" t="s">
        <v>507</v>
      </c>
      <c r="Q65" s="86"/>
      <c r="R65" s="85" t="s">
        <v>507</v>
      </c>
      <c r="S65" s="186"/>
      <c r="T65" s="85" t="s">
        <v>507</v>
      </c>
      <c r="U65" s="78" t="s">
        <v>507</v>
      </c>
      <c r="V65" s="78"/>
      <c r="W65" s="85" t="s">
        <v>507</v>
      </c>
      <c r="X65" s="85"/>
      <c r="Y65" s="188" t="s">
        <v>507</v>
      </c>
      <c r="Z65" s="156" t="s">
        <v>508</v>
      </c>
      <c r="AA65" s="199"/>
      <c r="AB65" s="85" t="s">
        <v>507</v>
      </c>
      <c r="AC65" s="199"/>
      <c r="AD65" s="85" t="s">
        <v>507</v>
      </c>
      <c r="AE65" s="192"/>
    </row>
    <row r="66" spans="1:31" ht="18" customHeight="1" thickBot="1" x14ac:dyDescent="0.3">
      <c r="B66" s="112" t="s">
        <v>507</v>
      </c>
      <c r="C66" s="147"/>
      <c r="D66" s="147"/>
      <c r="E66" s="79" t="s">
        <v>507</v>
      </c>
      <c r="F66" s="79" t="s">
        <v>507</v>
      </c>
      <c r="G66" s="79" t="s">
        <v>507</v>
      </c>
      <c r="H66" s="79" t="s">
        <v>507</v>
      </c>
      <c r="I66" s="79" t="s">
        <v>507</v>
      </c>
      <c r="J66" s="79"/>
      <c r="K66" s="79"/>
      <c r="L66" s="253"/>
      <c r="M66" s="253" t="s">
        <v>507</v>
      </c>
      <c r="N66" s="92"/>
      <c r="O66" s="92" t="s">
        <v>507</v>
      </c>
      <c r="P66" s="84" t="s">
        <v>507</v>
      </c>
      <c r="Q66" s="94"/>
      <c r="R66" s="93" t="s">
        <v>507</v>
      </c>
      <c r="S66" s="187"/>
      <c r="T66" s="93" t="s">
        <v>507</v>
      </c>
      <c r="U66" s="92" t="s">
        <v>507</v>
      </c>
      <c r="V66" s="92"/>
      <c r="W66" s="93" t="s">
        <v>507</v>
      </c>
      <c r="X66" s="93"/>
      <c r="Y66" s="190" t="s">
        <v>507</v>
      </c>
      <c r="Z66" s="157" t="s">
        <v>508</v>
      </c>
      <c r="AA66" s="200"/>
      <c r="AB66" s="93" t="s">
        <v>507</v>
      </c>
      <c r="AC66" s="200"/>
      <c r="AD66" s="93" t="s">
        <v>507</v>
      </c>
      <c r="AE66" s="193"/>
    </row>
    <row r="67" spans="1:31" ht="18" customHeight="1" x14ac:dyDescent="0.25">
      <c r="B67" s="87">
        <v>6</v>
      </c>
      <c r="C67" s="88" t="s">
        <v>463</v>
      </c>
      <c r="D67" s="145">
        <v>1</v>
      </c>
      <c r="E67" s="89">
        <v>659915286054</v>
      </c>
      <c r="F67" s="89">
        <v>1856470744763</v>
      </c>
      <c r="G67" s="89">
        <v>224202523132</v>
      </c>
      <c r="H67" s="89">
        <v>846425874497</v>
      </c>
      <c r="I67" s="89">
        <v>1010044870266</v>
      </c>
      <c r="J67" s="89">
        <v>119455771007</v>
      </c>
      <c r="K67" s="89">
        <v>11873063817</v>
      </c>
      <c r="L67" s="82">
        <v>1</v>
      </c>
      <c r="M67" s="82">
        <v>29</v>
      </c>
      <c r="N67" s="148" t="s">
        <v>185</v>
      </c>
      <c r="O67" s="82">
        <v>0</v>
      </c>
      <c r="P67" s="83">
        <v>129250000000</v>
      </c>
      <c r="Q67" s="89">
        <v>2.94338920381138</v>
      </c>
      <c r="R67" s="90" t="s">
        <v>506</v>
      </c>
      <c r="S67" s="185">
        <v>0.45593278368900775</v>
      </c>
      <c r="T67" s="90" t="s">
        <v>506</v>
      </c>
      <c r="U67" s="82">
        <v>0</v>
      </c>
      <c r="V67" s="91">
        <v>10.061073775747904</v>
      </c>
      <c r="W67" s="90" t="s">
        <v>506</v>
      </c>
      <c r="X67" s="90" t="s">
        <v>506</v>
      </c>
      <c r="Y67" s="189"/>
      <c r="Z67" s="155"/>
      <c r="AA67" s="185">
        <v>0.11826778643560733</v>
      </c>
      <c r="AB67" s="90" t="s">
        <v>506</v>
      </c>
      <c r="AC67" s="185">
        <v>6.4345625345283805E-2</v>
      </c>
      <c r="AD67" s="90" t="s">
        <v>506</v>
      </c>
      <c r="AE67" s="191" t="s">
        <v>506</v>
      </c>
    </row>
    <row r="68" spans="1:31" ht="18" customHeight="1" x14ac:dyDescent="0.25">
      <c r="B68" s="76">
        <v>6.1</v>
      </c>
      <c r="C68" s="309" t="s">
        <v>460</v>
      </c>
      <c r="D68" s="146">
        <v>0.5</v>
      </c>
      <c r="E68" s="75">
        <v>390585578000</v>
      </c>
      <c r="F68" s="75">
        <v>1293992515000</v>
      </c>
      <c r="G68" s="75">
        <v>105814899000</v>
      </c>
      <c r="H68" s="75">
        <v>458536312000</v>
      </c>
      <c r="I68" s="75">
        <v>835456203000</v>
      </c>
      <c r="J68" s="75">
        <v>86087464000</v>
      </c>
      <c r="K68" s="75">
        <v>6198123000</v>
      </c>
      <c r="L68" s="254"/>
      <c r="M68" s="254" t="s">
        <v>507</v>
      </c>
      <c r="N68" s="78" t="s">
        <v>185</v>
      </c>
      <c r="O68" s="78" t="s">
        <v>507</v>
      </c>
      <c r="P68" s="80" t="s">
        <v>507</v>
      </c>
      <c r="Q68" s="86"/>
      <c r="R68" s="85" t="s">
        <v>507</v>
      </c>
      <c r="S68" s="186"/>
      <c r="T68" s="85" t="s">
        <v>507</v>
      </c>
      <c r="U68" s="78" t="s">
        <v>507</v>
      </c>
      <c r="V68" s="78"/>
      <c r="W68" s="85" t="s">
        <v>507</v>
      </c>
      <c r="X68" s="85"/>
      <c r="Y68" s="188">
        <v>2283381.886359626</v>
      </c>
      <c r="Z68" s="156" t="s">
        <v>508</v>
      </c>
      <c r="AA68" s="199"/>
      <c r="AB68" s="85" t="s">
        <v>507</v>
      </c>
      <c r="AC68" s="199"/>
      <c r="AD68" s="85" t="s">
        <v>507</v>
      </c>
      <c r="AE68" s="194"/>
    </row>
    <row r="69" spans="1:31" ht="18" customHeight="1" x14ac:dyDescent="0.25">
      <c r="B69" s="76">
        <v>6.1999999999999993</v>
      </c>
      <c r="C69" s="146" t="s">
        <v>461</v>
      </c>
      <c r="D69" s="146">
        <v>0.25</v>
      </c>
      <c r="E69" s="75">
        <v>161777237000</v>
      </c>
      <c r="F69" s="75">
        <v>353627728000</v>
      </c>
      <c r="G69" s="75">
        <v>66332264000</v>
      </c>
      <c r="H69" s="75">
        <v>242848614000</v>
      </c>
      <c r="I69" s="75">
        <v>110779114000</v>
      </c>
      <c r="J69" s="75">
        <v>13374201000</v>
      </c>
      <c r="K69" s="75">
        <v>4204241000</v>
      </c>
      <c r="L69" s="252"/>
      <c r="M69" s="252" t="s">
        <v>507</v>
      </c>
      <c r="N69" s="78" t="s">
        <v>185</v>
      </c>
      <c r="O69" s="78" t="s">
        <v>507</v>
      </c>
      <c r="P69" s="80" t="s">
        <v>507</v>
      </c>
      <c r="Q69" s="86"/>
      <c r="R69" s="85" t="s">
        <v>507</v>
      </c>
      <c r="S69" s="186"/>
      <c r="T69" s="85" t="s">
        <v>507</v>
      </c>
      <c r="U69" s="78" t="s">
        <v>507</v>
      </c>
      <c r="V69" s="78"/>
      <c r="W69" s="85" t="s">
        <v>507</v>
      </c>
      <c r="X69" s="85"/>
      <c r="Y69" s="188">
        <v>624012.22516322567</v>
      </c>
      <c r="Z69" s="156" t="s">
        <v>508</v>
      </c>
      <c r="AA69" s="199"/>
      <c r="AB69" s="85" t="s">
        <v>507</v>
      </c>
      <c r="AC69" s="199"/>
      <c r="AD69" s="85" t="s">
        <v>507</v>
      </c>
      <c r="AE69" s="195"/>
    </row>
    <row r="70" spans="1:31" ht="18" customHeight="1" x14ac:dyDescent="0.25">
      <c r="A70" s="76" t="s">
        <v>185</v>
      </c>
      <c r="B70" s="76">
        <v>6.2999999999999989</v>
      </c>
      <c r="C70" s="146" t="s">
        <v>462</v>
      </c>
      <c r="D70" s="146">
        <v>0.25</v>
      </c>
      <c r="E70" s="75">
        <v>107552471054</v>
      </c>
      <c r="F70" s="75">
        <v>208850501763</v>
      </c>
      <c r="G70" s="75">
        <v>52055360132</v>
      </c>
      <c r="H70" s="75">
        <v>145040948497</v>
      </c>
      <c r="I70" s="75">
        <v>63809553266</v>
      </c>
      <c r="J70" s="75">
        <v>19994106007</v>
      </c>
      <c r="K70" s="75">
        <v>1470699817</v>
      </c>
      <c r="L70" s="252"/>
      <c r="M70" s="252" t="s">
        <v>507</v>
      </c>
      <c r="N70" s="78"/>
      <c r="O70" s="78" t="s">
        <v>507</v>
      </c>
      <c r="P70" s="80" t="s">
        <v>507</v>
      </c>
      <c r="Q70" s="86"/>
      <c r="R70" s="85" t="s">
        <v>507</v>
      </c>
      <c r="S70" s="186"/>
      <c r="T70" s="85" t="s">
        <v>507</v>
      </c>
      <c r="U70" s="78" t="s">
        <v>507</v>
      </c>
      <c r="V70" s="78"/>
      <c r="W70" s="85" t="s">
        <v>507</v>
      </c>
      <c r="X70" s="85"/>
      <c r="Y70" s="188">
        <v>368538.03028586553</v>
      </c>
      <c r="Z70" s="156" t="s">
        <v>508</v>
      </c>
      <c r="AA70" s="199"/>
      <c r="AB70" s="85" t="s">
        <v>507</v>
      </c>
      <c r="AC70" s="199"/>
      <c r="AD70" s="85" t="s">
        <v>507</v>
      </c>
      <c r="AE70" s="195"/>
    </row>
    <row r="71" spans="1:31" ht="18" customHeight="1" x14ac:dyDescent="0.25">
      <c r="A71" s="76" t="s">
        <v>507</v>
      </c>
      <c r="B71" s="76" t="s">
        <v>507</v>
      </c>
      <c r="C71" s="146"/>
      <c r="D71" s="146"/>
      <c r="E71" s="75" t="s">
        <v>507</v>
      </c>
      <c r="F71" s="75" t="s">
        <v>507</v>
      </c>
      <c r="G71" s="75" t="s">
        <v>507</v>
      </c>
      <c r="H71" s="75" t="s">
        <v>507</v>
      </c>
      <c r="I71" s="75" t="s">
        <v>507</v>
      </c>
      <c r="J71" s="75" t="s">
        <v>507</v>
      </c>
      <c r="K71" s="75" t="s">
        <v>507</v>
      </c>
      <c r="L71" s="252"/>
      <c r="M71" s="252" t="s">
        <v>507</v>
      </c>
      <c r="N71" s="78"/>
      <c r="O71" s="78" t="s">
        <v>507</v>
      </c>
      <c r="P71" s="80" t="s">
        <v>507</v>
      </c>
      <c r="Q71" s="86"/>
      <c r="R71" s="85" t="s">
        <v>507</v>
      </c>
      <c r="S71" s="186"/>
      <c r="T71" s="85" t="s">
        <v>507</v>
      </c>
      <c r="U71" s="78" t="s">
        <v>507</v>
      </c>
      <c r="V71" s="78"/>
      <c r="W71" s="85" t="s">
        <v>507</v>
      </c>
      <c r="X71" s="85"/>
      <c r="Y71" s="188" t="s">
        <v>507</v>
      </c>
      <c r="Z71" s="156" t="s">
        <v>508</v>
      </c>
      <c r="AA71" s="199"/>
      <c r="AB71" s="85" t="s">
        <v>507</v>
      </c>
      <c r="AC71" s="199"/>
      <c r="AD71" s="85" t="s">
        <v>507</v>
      </c>
      <c r="AE71" s="195"/>
    </row>
    <row r="72" spans="1:31" ht="18" customHeight="1" x14ac:dyDescent="0.25">
      <c r="A72" s="76" t="s">
        <v>507</v>
      </c>
      <c r="B72" s="76" t="s">
        <v>507</v>
      </c>
      <c r="C72" s="146"/>
      <c r="D72" s="146"/>
      <c r="E72" s="75" t="s">
        <v>507</v>
      </c>
      <c r="F72" s="75" t="s">
        <v>507</v>
      </c>
      <c r="G72" s="75" t="s">
        <v>507</v>
      </c>
      <c r="H72" s="75" t="s">
        <v>507</v>
      </c>
      <c r="I72" s="75" t="s">
        <v>507</v>
      </c>
      <c r="J72" s="75"/>
      <c r="K72" s="75"/>
      <c r="L72" s="252"/>
      <c r="M72" s="252" t="s">
        <v>507</v>
      </c>
      <c r="N72" s="78"/>
      <c r="O72" s="78" t="s">
        <v>507</v>
      </c>
      <c r="P72" s="80" t="s">
        <v>507</v>
      </c>
      <c r="Q72" s="86"/>
      <c r="R72" s="85" t="s">
        <v>507</v>
      </c>
      <c r="S72" s="186"/>
      <c r="T72" s="85" t="s">
        <v>507</v>
      </c>
      <c r="U72" s="78" t="s">
        <v>507</v>
      </c>
      <c r="V72" s="78"/>
      <c r="W72" s="85" t="s">
        <v>507</v>
      </c>
      <c r="X72" s="85"/>
      <c r="Y72" s="188" t="s">
        <v>507</v>
      </c>
      <c r="Z72" s="156" t="s">
        <v>508</v>
      </c>
      <c r="AA72" s="199"/>
      <c r="AB72" s="85" t="s">
        <v>507</v>
      </c>
      <c r="AC72" s="199"/>
      <c r="AD72" s="85" t="s">
        <v>507</v>
      </c>
      <c r="AE72" s="192"/>
    </row>
    <row r="73" spans="1:31" ht="18" customHeight="1" x14ac:dyDescent="0.25">
      <c r="A73" s="76" t="s">
        <v>507</v>
      </c>
      <c r="B73" s="76" t="s">
        <v>507</v>
      </c>
      <c r="C73" s="146"/>
      <c r="D73" s="146"/>
      <c r="E73" s="75" t="s">
        <v>507</v>
      </c>
      <c r="F73" s="75" t="s">
        <v>507</v>
      </c>
      <c r="G73" s="75" t="s">
        <v>507</v>
      </c>
      <c r="H73" s="75" t="s">
        <v>507</v>
      </c>
      <c r="I73" s="75" t="s">
        <v>507</v>
      </c>
      <c r="J73" s="75"/>
      <c r="K73" s="75"/>
      <c r="L73" s="252"/>
      <c r="M73" s="252" t="s">
        <v>507</v>
      </c>
      <c r="N73" s="78"/>
      <c r="O73" s="78" t="s">
        <v>507</v>
      </c>
      <c r="P73" s="80" t="s">
        <v>507</v>
      </c>
      <c r="Q73" s="86"/>
      <c r="R73" s="85" t="s">
        <v>507</v>
      </c>
      <c r="S73" s="186"/>
      <c r="T73" s="85" t="s">
        <v>507</v>
      </c>
      <c r="U73" s="78" t="s">
        <v>507</v>
      </c>
      <c r="V73" s="78"/>
      <c r="W73" s="85" t="s">
        <v>507</v>
      </c>
      <c r="X73" s="85"/>
      <c r="Y73" s="188" t="s">
        <v>507</v>
      </c>
      <c r="Z73" s="156" t="s">
        <v>508</v>
      </c>
      <c r="AA73" s="199"/>
      <c r="AB73" s="85" t="s">
        <v>507</v>
      </c>
      <c r="AC73" s="199"/>
      <c r="AD73" s="85" t="s">
        <v>507</v>
      </c>
      <c r="AE73" s="195"/>
    </row>
    <row r="74" spans="1:31" ht="18" customHeight="1" x14ac:dyDescent="0.25">
      <c r="A74" s="76" t="s">
        <v>507</v>
      </c>
      <c r="B74" s="76" t="s">
        <v>507</v>
      </c>
      <c r="C74" s="146"/>
      <c r="D74" s="146"/>
      <c r="E74" s="75" t="s">
        <v>507</v>
      </c>
      <c r="F74" s="75" t="s">
        <v>507</v>
      </c>
      <c r="G74" s="75" t="s">
        <v>507</v>
      </c>
      <c r="H74" s="75" t="s">
        <v>507</v>
      </c>
      <c r="I74" s="75" t="s">
        <v>507</v>
      </c>
      <c r="J74" s="75"/>
      <c r="K74" s="75"/>
      <c r="L74" s="252"/>
      <c r="M74" s="252" t="s">
        <v>507</v>
      </c>
      <c r="N74" s="78"/>
      <c r="O74" s="78" t="s">
        <v>507</v>
      </c>
      <c r="P74" s="80" t="s">
        <v>507</v>
      </c>
      <c r="Q74" s="86"/>
      <c r="R74" s="85" t="s">
        <v>507</v>
      </c>
      <c r="S74" s="186"/>
      <c r="T74" s="85" t="s">
        <v>507</v>
      </c>
      <c r="U74" s="78" t="s">
        <v>507</v>
      </c>
      <c r="V74" s="78"/>
      <c r="W74" s="85" t="s">
        <v>507</v>
      </c>
      <c r="X74" s="85"/>
      <c r="Y74" s="188" t="s">
        <v>507</v>
      </c>
      <c r="Z74" s="156" t="s">
        <v>508</v>
      </c>
      <c r="AA74" s="199"/>
      <c r="AB74" s="85" t="s">
        <v>507</v>
      </c>
      <c r="AC74" s="199"/>
      <c r="AD74" s="85" t="s">
        <v>507</v>
      </c>
      <c r="AE74" s="195"/>
    </row>
    <row r="75" spans="1:31" ht="18" customHeight="1" x14ac:dyDescent="0.25">
      <c r="A75" s="76" t="s">
        <v>507</v>
      </c>
      <c r="B75" s="76" t="s">
        <v>507</v>
      </c>
      <c r="C75" s="146"/>
      <c r="D75" s="146"/>
      <c r="E75" s="75" t="s">
        <v>507</v>
      </c>
      <c r="F75" s="75" t="s">
        <v>507</v>
      </c>
      <c r="G75" s="75" t="s">
        <v>507</v>
      </c>
      <c r="H75" s="75" t="s">
        <v>507</v>
      </c>
      <c r="I75" s="75" t="s">
        <v>507</v>
      </c>
      <c r="J75" s="75"/>
      <c r="K75" s="75"/>
      <c r="L75" s="252"/>
      <c r="M75" s="252" t="s">
        <v>507</v>
      </c>
      <c r="N75" s="78"/>
      <c r="O75" s="78" t="s">
        <v>507</v>
      </c>
      <c r="P75" s="80" t="s">
        <v>507</v>
      </c>
      <c r="Q75" s="86"/>
      <c r="R75" s="85" t="s">
        <v>507</v>
      </c>
      <c r="S75" s="186"/>
      <c r="T75" s="85" t="s">
        <v>507</v>
      </c>
      <c r="U75" s="78" t="s">
        <v>507</v>
      </c>
      <c r="V75" s="78"/>
      <c r="W75" s="85" t="s">
        <v>507</v>
      </c>
      <c r="X75" s="85"/>
      <c r="Y75" s="188" t="s">
        <v>507</v>
      </c>
      <c r="Z75" s="156" t="s">
        <v>508</v>
      </c>
      <c r="AA75" s="199"/>
      <c r="AB75" s="85" t="s">
        <v>507</v>
      </c>
      <c r="AC75" s="199"/>
      <c r="AD75" s="85" t="s">
        <v>507</v>
      </c>
      <c r="AE75" s="192"/>
    </row>
    <row r="76" spans="1:31" ht="18" customHeight="1" x14ac:dyDescent="0.25">
      <c r="B76" s="76" t="s">
        <v>507</v>
      </c>
      <c r="C76" s="146"/>
      <c r="D76" s="146"/>
      <c r="E76" s="75" t="s">
        <v>507</v>
      </c>
      <c r="F76" s="75" t="s">
        <v>507</v>
      </c>
      <c r="G76" s="75" t="s">
        <v>507</v>
      </c>
      <c r="H76" s="75" t="s">
        <v>507</v>
      </c>
      <c r="I76" s="75" t="s">
        <v>507</v>
      </c>
      <c r="J76" s="75"/>
      <c r="K76" s="75"/>
      <c r="L76" s="252"/>
      <c r="M76" s="252" t="s">
        <v>507</v>
      </c>
      <c r="N76" s="78"/>
      <c r="O76" s="78" t="s">
        <v>507</v>
      </c>
      <c r="P76" s="80" t="s">
        <v>507</v>
      </c>
      <c r="Q76" s="86"/>
      <c r="R76" s="85" t="s">
        <v>507</v>
      </c>
      <c r="S76" s="186"/>
      <c r="T76" s="85" t="s">
        <v>507</v>
      </c>
      <c r="U76" s="78" t="s">
        <v>507</v>
      </c>
      <c r="V76" s="78"/>
      <c r="W76" s="85" t="s">
        <v>507</v>
      </c>
      <c r="X76" s="85"/>
      <c r="Y76" s="188" t="s">
        <v>507</v>
      </c>
      <c r="Z76" s="156" t="s">
        <v>508</v>
      </c>
      <c r="AA76" s="199"/>
      <c r="AB76" s="85" t="s">
        <v>507</v>
      </c>
      <c r="AC76" s="199"/>
      <c r="AD76" s="85" t="s">
        <v>507</v>
      </c>
      <c r="AE76" s="192"/>
    </row>
    <row r="77" spans="1:31" ht="18" customHeight="1" thickBot="1" x14ac:dyDescent="0.3">
      <c r="B77" s="112" t="s">
        <v>507</v>
      </c>
      <c r="C77" s="147"/>
      <c r="D77" s="147"/>
      <c r="E77" s="79" t="s">
        <v>507</v>
      </c>
      <c r="F77" s="79" t="s">
        <v>507</v>
      </c>
      <c r="G77" s="79" t="s">
        <v>507</v>
      </c>
      <c r="H77" s="79" t="s">
        <v>507</v>
      </c>
      <c r="I77" s="79" t="s">
        <v>507</v>
      </c>
      <c r="J77" s="79"/>
      <c r="K77" s="79"/>
      <c r="L77" s="253"/>
      <c r="M77" s="253" t="s">
        <v>507</v>
      </c>
      <c r="N77" s="92"/>
      <c r="O77" s="92" t="s">
        <v>507</v>
      </c>
      <c r="P77" s="84" t="s">
        <v>507</v>
      </c>
      <c r="Q77" s="94"/>
      <c r="R77" s="93" t="s">
        <v>507</v>
      </c>
      <c r="S77" s="187"/>
      <c r="T77" s="93" t="s">
        <v>507</v>
      </c>
      <c r="U77" s="92" t="s">
        <v>507</v>
      </c>
      <c r="V77" s="92"/>
      <c r="W77" s="93" t="s">
        <v>507</v>
      </c>
      <c r="X77" s="93"/>
      <c r="Y77" s="190" t="s">
        <v>507</v>
      </c>
      <c r="Z77" s="157" t="s">
        <v>508</v>
      </c>
      <c r="AA77" s="200"/>
      <c r="AB77" s="93" t="s">
        <v>507</v>
      </c>
      <c r="AC77" s="200"/>
      <c r="AD77" s="93" t="s">
        <v>507</v>
      </c>
      <c r="AE77" s="193"/>
    </row>
    <row r="78" spans="1:31" ht="18" customHeight="1" x14ac:dyDescent="0.25">
      <c r="B78" s="87">
        <v>7</v>
      </c>
      <c r="C78" s="88" t="s">
        <v>464</v>
      </c>
      <c r="D78" s="145">
        <v>1</v>
      </c>
      <c r="E78" s="89">
        <v>162023084914</v>
      </c>
      <c r="F78" s="89">
        <v>295906978251</v>
      </c>
      <c r="G78" s="89">
        <v>65754462945</v>
      </c>
      <c r="H78" s="89">
        <v>174534674240</v>
      </c>
      <c r="I78" s="89">
        <v>121372304011</v>
      </c>
      <c r="J78" s="89">
        <v>29707510265</v>
      </c>
      <c r="K78" s="89">
        <v>6983852916.5</v>
      </c>
      <c r="L78" s="82">
        <v>1</v>
      </c>
      <c r="M78" s="82">
        <v>29</v>
      </c>
      <c r="N78" s="148" t="s">
        <v>185</v>
      </c>
      <c r="O78" s="82">
        <v>0</v>
      </c>
      <c r="P78" s="83">
        <v>129250000000</v>
      </c>
      <c r="Q78" s="89">
        <v>2.4640621739930175</v>
      </c>
      <c r="R78" s="90" t="s">
        <v>506</v>
      </c>
      <c r="S78" s="185">
        <v>0.58982953113039727</v>
      </c>
      <c r="T78" s="90" t="s">
        <v>506</v>
      </c>
      <c r="U78" s="82">
        <v>0</v>
      </c>
      <c r="V78" s="91">
        <v>4.2537422566293248</v>
      </c>
      <c r="W78" s="90" t="s">
        <v>506</v>
      </c>
      <c r="X78" s="90" t="s">
        <v>506</v>
      </c>
      <c r="Y78" s="189"/>
      <c r="Z78" s="155"/>
      <c r="AA78" s="185">
        <v>0.24476350273706265</v>
      </c>
      <c r="AB78" s="90" t="s">
        <v>506</v>
      </c>
      <c r="AC78" s="185">
        <v>0.10039476067982728</v>
      </c>
      <c r="AD78" s="90" t="s">
        <v>506</v>
      </c>
      <c r="AE78" s="191" t="s">
        <v>506</v>
      </c>
    </row>
    <row r="79" spans="1:31" ht="18" customHeight="1" x14ac:dyDescent="0.25">
      <c r="B79" s="76">
        <v>7.1</v>
      </c>
      <c r="C79" s="309" t="s">
        <v>467</v>
      </c>
      <c r="D79" s="146">
        <v>0.4</v>
      </c>
      <c r="E79" s="75">
        <v>55984327727</v>
      </c>
      <c r="F79" s="75">
        <v>97725504941</v>
      </c>
      <c r="G79" s="75">
        <v>21097319154</v>
      </c>
      <c r="H79" s="75">
        <v>55807930456</v>
      </c>
      <c r="I79" s="75">
        <v>41917574485</v>
      </c>
      <c r="J79" s="75">
        <v>4788062686</v>
      </c>
      <c r="K79" s="75">
        <v>2434130312.5</v>
      </c>
      <c r="L79" s="254"/>
      <c r="M79" s="254" t="s">
        <v>507</v>
      </c>
      <c r="N79" s="78" t="s">
        <v>185</v>
      </c>
      <c r="O79" s="78" t="s">
        <v>507</v>
      </c>
      <c r="P79" s="80" t="s">
        <v>507</v>
      </c>
      <c r="Q79" s="86"/>
      <c r="R79" s="85" t="s">
        <v>507</v>
      </c>
      <c r="S79" s="186"/>
      <c r="T79" s="85" t="s">
        <v>507</v>
      </c>
      <c r="U79" s="78" t="s">
        <v>507</v>
      </c>
      <c r="V79" s="78"/>
      <c r="W79" s="85" t="s">
        <v>507</v>
      </c>
      <c r="X79" s="85"/>
      <c r="Y79" s="188">
        <v>172446.62950591141</v>
      </c>
      <c r="Z79" s="156" t="s">
        <v>508</v>
      </c>
      <c r="AA79" s="199"/>
      <c r="AB79" s="85" t="s">
        <v>507</v>
      </c>
      <c r="AC79" s="199"/>
      <c r="AD79" s="85" t="s">
        <v>507</v>
      </c>
      <c r="AE79" s="194"/>
    </row>
    <row r="80" spans="1:31" ht="42.75" customHeight="1" x14ac:dyDescent="0.25">
      <c r="B80" s="76">
        <v>7.1999999999999993</v>
      </c>
      <c r="C80" s="146" t="s">
        <v>465</v>
      </c>
      <c r="D80" s="146">
        <v>0.35</v>
      </c>
      <c r="E80" s="75">
        <v>94052297000</v>
      </c>
      <c r="F80" s="75">
        <v>172113336000</v>
      </c>
      <c r="G80" s="75">
        <v>39328613000</v>
      </c>
      <c r="H80" s="75">
        <v>100649549000</v>
      </c>
      <c r="I80" s="75">
        <v>71463787000</v>
      </c>
      <c r="J80" s="75">
        <v>22940061000</v>
      </c>
      <c r="K80" s="75">
        <v>4039236000</v>
      </c>
      <c r="L80" s="252"/>
      <c r="M80" s="252" t="s">
        <v>507</v>
      </c>
      <c r="N80" s="78" t="s">
        <v>185</v>
      </c>
      <c r="O80" s="78" t="s">
        <v>507</v>
      </c>
      <c r="P80" s="80" t="s">
        <v>507</v>
      </c>
      <c r="Q80" s="86"/>
      <c r="R80" s="85" t="s">
        <v>507</v>
      </c>
      <c r="S80" s="186"/>
      <c r="T80" s="85" t="s">
        <v>507</v>
      </c>
      <c r="U80" s="78" t="s">
        <v>507</v>
      </c>
      <c r="V80" s="78"/>
      <c r="W80" s="85" t="s">
        <v>507</v>
      </c>
      <c r="X80" s="85"/>
      <c r="Y80" s="188">
        <v>303711.55108523025</v>
      </c>
      <c r="Z80" s="156" t="s">
        <v>508</v>
      </c>
      <c r="AA80" s="199"/>
      <c r="AB80" s="85" t="s">
        <v>507</v>
      </c>
      <c r="AC80" s="199"/>
      <c r="AD80" s="85" t="s">
        <v>507</v>
      </c>
      <c r="AE80" s="195"/>
    </row>
    <row r="81" spans="2:31" ht="18" customHeight="1" x14ac:dyDescent="0.25">
      <c r="B81" s="76">
        <v>7.2999999999999989</v>
      </c>
      <c r="C81" s="146" t="s">
        <v>466</v>
      </c>
      <c r="D81" s="146">
        <v>0.25</v>
      </c>
      <c r="E81" s="75">
        <v>11986460187</v>
      </c>
      <c r="F81" s="75">
        <v>26068137310</v>
      </c>
      <c r="G81" s="75">
        <v>5328530791</v>
      </c>
      <c r="H81" s="75">
        <v>18077194784</v>
      </c>
      <c r="I81" s="75">
        <v>7990942526</v>
      </c>
      <c r="J81" s="75">
        <v>1979386579</v>
      </c>
      <c r="K81" s="75">
        <v>510486604</v>
      </c>
      <c r="L81" s="252"/>
      <c r="M81" s="252" t="s">
        <v>507</v>
      </c>
      <c r="N81" s="78"/>
      <c r="O81" s="78" t="s">
        <v>507</v>
      </c>
      <c r="P81" s="80" t="s">
        <v>507</v>
      </c>
      <c r="Q81" s="86"/>
      <c r="R81" s="85" t="s">
        <v>507</v>
      </c>
      <c r="S81" s="186"/>
      <c r="T81" s="85" t="s">
        <v>507</v>
      </c>
      <c r="U81" s="78" t="s">
        <v>507</v>
      </c>
      <c r="V81" s="78"/>
      <c r="W81" s="85" t="s">
        <v>507</v>
      </c>
      <c r="X81" s="85"/>
      <c r="Y81" s="188">
        <v>45999.889377095467</v>
      </c>
      <c r="Z81" s="156" t="s">
        <v>508</v>
      </c>
      <c r="AA81" s="199"/>
      <c r="AB81" s="85" t="s">
        <v>507</v>
      </c>
      <c r="AC81" s="199"/>
      <c r="AD81" s="85" t="s">
        <v>507</v>
      </c>
      <c r="AE81" s="195"/>
    </row>
    <row r="82" spans="2:31" ht="18" customHeight="1" x14ac:dyDescent="0.25">
      <c r="B82" s="76" t="s">
        <v>507</v>
      </c>
      <c r="C82" s="146"/>
      <c r="D82" s="146"/>
      <c r="E82" s="75" t="s">
        <v>507</v>
      </c>
      <c r="F82" s="75" t="s">
        <v>507</v>
      </c>
      <c r="G82" s="75" t="s">
        <v>507</v>
      </c>
      <c r="H82" s="75" t="s">
        <v>507</v>
      </c>
      <c r="I82" s="75" t="s">
        <v>507</v>
      </c>
      <c r="J82" s="75" t="s">
        <v>507</v>
      </c>
      <c r="K82" s="75" t="s">
        <v>507</v>
      </c>
      <c r="L82" s="252"/>
      <c r="M82" s="252" t="s">
        <v>507</v>
      </c>
      <c r="N82" s="78"/>
      <c r="O82" s="78" t="s">
        <v>507</v>
      </c>
      <c r="P82" s="80" t="s">
        <v>507</v>
      </c>
      <c r="Q82" s="86"/>
      <c r="R82" s="85" t="s">
        <v>507</v>
      </c>
      <c r="S82" s="186"/>
      <c r="T82" s="85" t="s">
        <v>507</v>
      </c>
      <c r="U82" s="78" t="s">
        <v>507</v>
      </c>
      <c r="V82" s="78"/>
      <c r="W82" s="85" t="s">
        <v>507</v>
      </c>
      <c r="X82" s="85"/>
      <c r="Y82" s="188" t="s">
        <v>507</v>
      </c>
      <c r="Z82" s="156" t="s">
        <v>508</v>
      </c>
      <c r="AA82" s="199"/>
      <c r="AB82" s="85" t="s">
        <v>507</v>
      </c>
      <c r="AC82" s="199"/>
      <c r="AD82" s="85" t="s">
        <v>507</v>
      </c>
      <c r="AE82" s="195"/>
    </row>
    <row r="83" spans="2:31" ht="18" customHeight="1" x14ac:dyDescent="0.25">
      <c r="B83" s="76" t="s">
        <v>507</v>
      </c>
      <c r="C83" s="146"/>
      <c r="D83" s="146"/>
      <c r="E83" s="75" t="s">
        <v>507</v>
      </c>
      <c r="F83" s="75" t="s">
        <v>507</v>
      </c>
      <c r="G83" s="75" t="s">
        <v>507</v>
      </c>
      <c r="H83" s="75" t="s">
        <v>507</v>
      </c>
      <c r="I83" s="75" t="s">
        <v>507</v>
      </c>
      <c r="J83" s="75"/>
      <c r="K83" s="75"/>
      <c r="L83" s="252"/>
      <c r="M83" s="252" t="s">
        <v>507</v>
      </c>
      <c r="N83" s="78"/>
      <c r="O83" s="78" t="s">
        <v>507</v>
      </c>
      <c r="P83" s="80" t="s">
        <v>507</v>
      </c>
      <c r="Q83" s="86"/>
      <c r="R83" s="85" t="s">
        <v>507</v>
      </c>
      <c r="S83" s="186"/>
      <c r="T83" s="85" t="s">
        <v>507</v>
      </c>
      <c r="U83" s="78" t="s">
        <v>507</v>
      </c>
      <c r="V83" s="78"/>
      <c r="W83" s="85" t="s">
        <v>507</v>
      </c>
      <c r="X83" s="85"/>
      <c r="Y83" s="188" t="s">
        <v>507</v>
      </c>
      <c r="Z83" s="156" t="s">
        <v>508</v>
      </c>
      <c r="AA83" s="199"/>
      <c r="AB83" s="85" t="s">
        <v>507</v>
      </c>
      <c r="AC83" s="199"/>
      <c r="AD83" s="85" t="s">
        <v>507</v>
      </c>
      <c r="AE83" s="192"/>
    </row>
    <row r="84" spans="2:31" ht="18" customHeight="1" x14ac:dyDescent="0.25">
      <c r="B84" s="76" t="s">
        <v>507</v>
      </c>
      <c r="C84" s="146"/>
      <c r="D84" s="146"/>
      <c r="E84" s="75" t="s">
        <v>507</v>
      </c>
      <c r="F84" s="75" t="s">
        <v>507</v>
      </c>
      <c r="G84" s="75" t="s">
        <v>507</v>
      </c>
      <c r="H84" s="75" t="s">
        <v>507</v>
      </c>
      <c r="I84" s="75" t="s">
        <v>507</v>
      </c>
      <c r="J84" s="75"/>
      <c r="K84" s="75"/>
      <c r="L84" s="252"/>
      <c r="M84" s="252" t="s">
        <v>507</v>
      </c>
      <c r="N84" s="78"/>
      <c r="O84" s="78" t="s">
        <v>507</v>
      </c>
      <c r="P84" s="80" t="s">
        <v>507</v>
      </c>
      <c r="Q84" s="86"/>
      <c r="R84" s="85" t="s">
        <v>507</v>
      </c>
      <c r="S84" s="186"/>
      <c r="T84" s="85" t="s">
        <v>507</v>
      </c>
      <c r="U84" s="78" t="s">
        <v>507</v>
      </c>
      <c r="V84" s="78"/>
      <c r="W84" s="85" t="s">
        <v>507</v>
      </c>
      <c r="X84" s="85"/>
      <c r="Y84" s="188" t="s">
        <v>507</v>
      </c>
      <c r="Z84" s="156" t="s">
        <v>508</v>
      </c>
      <c r="AA84" s="199"/>
      <c r="AB84" s="85" t="s">
        <v>507</v>
      </c>
      <c r="AC84" s="199"/>
      <c r="AD84" s="85" t="s">
        <v>507</v>
      </c>
      <c r="AE84" s="195"/>
    </row>
    <row r="85" spans="2:31" ht="18" customHeight="1" x14ac:dyDescent="0.25">
      <c r="B85" s="76" t="s">
        <v>507</v>
      </c>
      <c r="C85" s="146"/>
      <c r="D85" s="146"/>
      <c r="E85" s="75" t="s">
        <v>507</v>
      </c>
      <c r="F85" s="75" t="s">
        <v>507</v>
      </c>
      <c r="G85" s="75" t="s">
        <v>507</v>
      </c>
      <c r="H85" s="75" t="s">
        <v>507</v>
      </c>
      <c r="I85" s="75" t="s">
        <v>507</v>
      </c>
      <c r="J85" s="75"/>
      <c r="K85" s="75"/>
      <c r="L85" s="252"/>
      <c r="M85" s="252" t="s">
        <v>507</v>
      </c>
      <c r="N85" s="78"/>
      <c r="O85" s="78" t="s">
        <v>507</v>
      </c>
      <c r="P85" s="80" t="s">
        <v>507</v>
      </c>
      <c r="Q85" s="86"/>
      <c r="R85" s="85" t="s">
        <v>507</v>
      </c>
      <c r="S85" s="186"/>
      <c r="T85" s="85" t="s">
        <v>507</v>
      </c>
      <c r="U85" s="78" t="s">
        <v>507</v>
      </c>
      <c r="V85" s="78"/>
      <c r="W85" s="85" t="s">
        <v>507</v>
      </c>
      <c r="X85" s="85"/>
      <c r="Y85" s="188" t="s">
        <v>507</v>
      </c>
      <c r="Z85" s="156" t="s">
        <v>508</v>
      </c>
      <c r="AA85" s="199"/>
      <c r="AB85" s="85" t="s">
        <v>507</v>
      </c>
      <c r="AC85" s="199"/>
      <c r="AD85" s="85" t="s">
        <v>507</v>
      </c>
      <c r="AE85" s="195"/>
    </row>
    <row r="86" spans="2:31" ht="18" customHeight="1" x14ac:dyDescent="0.25">
      <c r="B86" s="76" t="s">
        <v>507</v>
      </c>
      <c r="C86" s="146"/>
      <c r="D86" s="146"/>
      <c r="E86" s="75" t="s">
        <v>507</v>
      </c>
      <c r="F86" s="75" t="s">
        <v>507</v>
      </c>
      <c r="G86" s="75" t="s">
        <v>507</v>
      </c>
      <c r="H86" s="75" t="s">
        <v>507</v>
      </c>
      <c r="I86" s="75" t="s">
        <v>507</v>
      </c>
      <c r="J86" s="75"/>
      <c r="K86" s="75"/>
      <c r="L86" s="252"/>
      <c r="M86" s="252" t="s">
        <v>507</v>
      </c>
      <c r="N86" s="78"/>
      <c r="O86" s="78" t="s">
        <v>507</v>
      </c>
      <c r="P86" s="80" t="s">
        <v>507</v>
      </c>
      <c r="Q86" s="86"/>
      <c r="R86" s="85" t="s">
        <v>507</v>
      </c>
      <c r="S86" s="186"/>
      <c r="T86" s="85" t="s">
        <v>507</v>
      </c>
      <c r="U86" s="78" t="s">
        <v>507</v>
      </c>
      <c r="V86" s="78"/>
      <c r="W86" s="85" t="s">
        <v>507</v>
      </c>
      <c r="X86" s="85"/>
      <c r="Y86" s="188" t="s">
        <v>507</v>
      </c>
      <c r="Z86" s="156" t="s">
        <v>508</v>
      </c>
      <c r="AA86" s="199"/>
      <c r="AB86" s="85" t="s">
        <v>507</v>
      </c>
      <c r="AC86" s="199"/>
      <c r="AD86" s="85" t="s">
        <v>507</v>
      </c>
      <c r="AE86" s="192"/>
    </row>
    <row r="87" spans="2:31" ht="18" customHeight="1" x14ac:dyDescent="0.25">
      <c r="B87" s="76" t="s">
        <v>507</v>
      </c>
      <c r="C87" s="146"/>
      <c r="D87" s="146"/>
      <c r="E87" s="75" t="s">
        <v>507</v>
      </c>
      <c r="F87" s="75" t="s">
        <v>507</v>
      </c>
      <c r="G87" s="75" t="s">
        <v>507</v>
      </c>
      <c r="H87" s="75" t="s">
        <v>507</v>
      </c>
      <c r="I87" s="75" t="s">
        <v>507</v>
      </c>
      <c r="J87" s="75"/>
      <c r="K87" s="75"/>
      <c r="L87" s="252"/>
      <c r="M87" s="252" t="s">
        <v>507</v>
      </c>
      <c r="N87" s="78"/>
      <c r="O87" s="78" t="s">
        <v>507</v>
      </c>
      <c r="P87" s="80" t="s">
        <v>507</v>
      </c>
      <c r="Q87" s="86"/>
      <c r="R87" s="85" t="s">
        <v>507</v>
      </c>
      <c r="S87" s="186"/>
      <c r="T87" s="85" t="s">
        <v>507</v>
      </c>
      <c r="U87" s="78" t="s">
        <v>507</v>
      </c>
      <c r="V87" s="78"/>
      <c r="W87" s="85" t="s">
        <v>507</v>
      </c>
      <c r="X87" s="85"/>
      <c r="Y87" s="188" t="s">
        <v>507</v>
      </c>
      <c r="Z87" s="156" t="s">
        <v>508</v>
      </c>
      <c r="AA87" s="199"/>
      <c r="AB87" s="85" t="s">
        <v>507</v>
      </c>
      <c r="AC87" s="199"/>
      <c r="AD87" s="85" t="s">
        <v>507</v>
      </c>
      <c r="AE87" s="192"/>
    </row>
    <row r="88" spans="2:31" ht="18" customHeight="1" thickBot="1" x14ac:dyDescent="0.3">
      <c r="B88" s="112" t="s">
        <v>507</v>
      </c>
      <c r="C88" s="147"/>
      <c r="D88" s="147"/>
      <c r="E88" s="79" t="s">
        <v>507</v>
      </c>
      <c r="F88" s="79" t="s">
        <v>507</v>
      </c>
      <c r="G88" s="79" t="s">
        <v>507</v>
      </c>
      <c r="H88" s="79" t="s">
        <v>507</v>
      </c>
      <c r="I88" s="79" t="s">
        <v>507</v>
      </c>
      <c r="J88" s="79"/>
      <c r="K88" s="79"/>
      <c r="L88" s="253"/>
      <c r="M88" s="253" t="s">
        <v>507</v>
      </c>
      <c r="N88" s="92"/>
      <c r="O88" s="92" t="s">
        <v>507</v>
      </c>
      <c r="P88" s="84" t="s">
        <v>507</v>
      </c>
      <c r="Q88" s="94"/>
      <c r="R88" s="93" t="s">
        <v>507</v>
      </c>
      <c r="S88" s="187"/>
      <c r="T88" s="93" t="s">
        <v>507</v>
      </c>
      <c r="U88" s="92" t="s">
        <v>507</v>
      </c>
      <c r="V88" s="92"/>
      <c r="W88" s="93" t="s">
        <v>507</v>
      </c>
      <c r="X88" s="93"/>
      <c r="Y88" s="190" t="s">
        <v>507</v>
      </c>
      <c r="Z88" s="157" t="s">
        <v>508</v>
      </c>
      <c r="AA88" s="200"/>
      <c r="AB88" s="93" t="s">
        <v>507</v>
      </c>
      <c r="AC88" s="200"/>
      <c r="AD88" s="93" t="s">
        <v>507</v>
      </c>
      <c r="AE88" s="193"/>
    </row>
    <row r="89" spans="2:31" ht="18" customHeight="1" x14ac:dyDescent="0.25">
      <c r="B89" s="87">
        <v>8</v>
      </c>
      <c r="C89" s="88" t="s">
        <v>486</v>
      </c>
      <c r="D89" s="145">
        <v>1</v>
      </c>
      <c r="E89" s="89">
        <v>368260082336.37183</v>
      </c>
      <c r="F89" s="89">
        <v>580329183763.97412</v>
      </c>
      <c r="G89" s="89">
        <v>248026017027.93158</v>
      </c>
      <c r="H89" s="89">
        <v>332625363579.96411</v>
      </c>
      <c r="I89" s="89">
        <v>247703820184.01001</v>
      </c>
      <c r="J89" s="89">
        <v>26159015866.585312</v>
      </c>
      <c r="K89" s="89">
        <v>7320085727.3620348</v>
      </c>
      <c r="L89" s="82">
        <v>1</v>
      </c>
      <c r="M89" s="82">
        <v>29</v>
      </c>
      <c r="N89" s="148" t="s">
        <v>185</v>
      </c>
      <c r="O89" s="82">
        <v>0</v>
      </c>
      <c r="P89" s="83">
        <v>129250000000</v>
      </c>
      <c r="Q89" s="89">
        <v>1.4847639241608273</v>
      </c>
      <c r="R89" s="90" t="s">
        <v>506</v>
      </c>
      <c r="S89" s="185">
        <v>0.57316670070352049</v>
      </c>
      <c r="T89" s="90" t="s">
        <v>506</v>
      </c>
      <c r="U89" s="82">
        <v>0</v>
      </c>
      <c r="V89" s="91">
        <v>3.5735941955986257</v>
      </c>
      <c r="W89" s="90" t="s">
        <v>506</v>
      </c>
      <c r="X89" s="90" t="s">
        <v>506</v>
      </c>
      <c r="Y89" s="189"/>
      <c r="Z89" s="155"/>
      <c r="AA89" s="185">
        <v>0.10560602516001871</v>
      </c>
      <c r="AB89" s="90" t="s">
        <v>506</v>
      </c>
      <c r="AC89" s="185">
        <v>4.5076168144637808E-2</v>
      </c>
      <c r="AD89" s="90" t="s">
        <v>506</v>
      </c>
      <c r="AE89" s="191" t="s">
        <v>506</v>
      </c>
    </row>
    <row r="90" spans="2:31" ht="18" customHeight="1" x14ac:dyDescent="0.25">
      <c r="B90" s="76">
        <v>8.1</v>
      </c>
      <c r="C90" s="309" t="s">
        <v>487</v>
      </c>
      <c r="D90" s="146">
        <v>0.4</v>
      </c>
      <c r="E90" s="75">
        <v>285300274591.37183</v>
      </c>
      <c r="F90" s="75">
        <v>311158217096.97406</v>
      </c>
      <c r="G90" s="75">
        <v>201032930288.93158</v>
      </c>
      <c r="H90" s="75">
        <v>201238480414.96414</v>
      </c>
      <c r="I90" s="75">
        <v>109919736682.00992</v>
      </c>
      <c r="J90" s="75">
        <v>12130036979.58531</v>
      </c>
      <c r="K90" s="75">
        <v>355843331.36203498</v>
      </c>
      <c r="L90" s="254"/>
      <c r="M90" s="254" t="s">
        <v>507</v>
      </c>
      <c r="N90" s="78" t="s">
        <v>185</v>
      </c>
      <c r="O90" s="78" t="s">
        <v>507</v>
      </c>
      <c r="P90" s="80" t="s">
        <v>507</v>
      </c>
      <c r="Q90" s="86"/>
      <c r="R90" s="85" t="s">
        <v>507</v>
      </c>
      <c r="S90" s="186"/>
      <c r="T90" s="85" t="s">
        <v>507</v>
      </c>
      <c r="U90" s="78" t="s">
        <v>507</v>
      </c>
      <c r="V90" s="78"/>
      <c r="W90" s="85" t="s">
        <v>507</v>
      </c>
      <c r="X90" s="85"/>
      <c r="Y90" s="188">
        <v>549070.43779243703</v>
      </c>
      <c r="Z90" s="156" t="s">
        <v>508</v>
      </c>
      <c r="AA90" s="199"/>
      <c r="AB90" s="85" t="s">
        <v>507</v>
      </c>
      <c r="AC90" s="199"/>
      <c r="AD90" s="85" t="s">
        <v>507</v>
      </c>
      <c r="AE90" s="194"/>
    </row>
    <row r="91" spans="2:31" ht="18" customHeight="1" x14ac:dyDescent="0.25">
      <c r="B91" s="76">
        <v>8.1999999999999993</v>
      </c>
      <c r="C91" s="146" t="s">
        <v>488</v>
      </c>
      <c r="D91" s="146">
        <v>0.2</v>
      </c>
      <c r="E91" s="75">
        <v>16669734107</v>
      </c>
      <c r="F91" s="75">
        <v>29085486224</v>
      </c>
      <c r="G91" s="75">
        <v>8282217822</v>
      </c>
      <c r="H91" s="75">
        <v>17158922672</v>
      </c>
      <c r="I91" s="75">
        <v>11926563552</v>
      </c>
      <c r="J91" s="75">
        <v>2256803930</v>
      </c>
      <c r="K91" s="75">
        <v>207261263</v>
      </c>
      <c r="L91" s="252"/>
      <c r="M91" s="252" t="s">
        <v>507</v>
      </c>
      <c r="N91" s="78" t="s">
        <v>185</v>
      </c>
      <c r="O91" s="78" t="s">
        <v>507</v>
      </c>
      <c r="P91" s="80" t="s">
        <v>507</v>
      </c>
      <c r="Q91" s="86"/>
      <c r="R91" s="85" t="s">
        <v>507</v>
      </c>
      <c r="S91" s="186"/>
      <c r="T91" s="85" t="s">
        <v>507</v>
      </c>
      <c r="U91" s="78" t="s">
        <v>507</v>
      </c>
      <c r="V91" s="78"/>
      <c r="W91" s="85" t="s">
        <v>507</v>
      </c>
      <c r="X91" s="85"/>
      <c r="Y91" s="188">
        <v>51324.309553555671</v>
      </c>
      <c r="Z91" s="156" t="s">
        <v>508</v>
      </c>
      <c r="AA91" s="199"/>
      <c r="AB91" s="85" t="s">
        <v>507</v>
      </c>
      <c r="AC91" s="199"/>
      <c r="AD91" s="85" t="s">
        <v>507</v>
      </c>
      <c r="AE91" s="195"/>
    </row>
    <row r="92" spans="2:31" ht="18" customHeight="1" x14ac:dyDescent="0.25">
      <c r="B92" s="76">
        <v>8.2999999999999989</v>
      </c>
      <c r="C92" s="492" t="s">
        <v>489</v>
      </c>
      <c r="D92" s="146">
        <v>0.2</v>
      </c>
      <c r="E92" s="75">
        <v>12052472326</v>
      </c>
      <c r="F92" s="75">
        <v>24494576136</v>
      </c>
      <c r="G92" s="75">
        <v>3855003063</v>
      </c>
      <c r="H92" s="75">
        <v>6605364310</v>
      </c>
      <c r="I92" s="75">
        <v>17889211826</v>
      </c>
      <c r="J92" s="75">
        <v>2042988765</v>
      </c>
      <c r="K92" s="75">
        <v>109010310</v>
      </c>
      <c r="L92" s="252"/>
      <c r="M92" s="252" t="s">
        <v>507</v>
      </c>
      <c r="N92" s="78"/>
      <c r="O92" s="78" t="s">
        <v>507</v>
      </c>
      <c r="P92" s="80" t="s">
        <v>507</v>
      </c>
      <c r="Q92" s="86"/>
      <c r="R92" s="85" t="s">
        <v>507</v>
      </c>
      <c r="S92" s="186"/>
      <c r="T92" s="85" t="s">
        <v>507</v>
      </c>
      <c r="U92" s="78" t="s">
        <v>507</v>
      </c>
      <c r="V92" s="78"/>
      <c r="W92" s="85" t="s">
        <v>507</v>
      </c>
      <c r="X92" s="85"/>
      <c r="Y92" s="188">
        <v>43223.180052938063</v>
      </c>
      <c r="Z92" s="156" t="s">
        <v>508</v>
      </c>
      <c r="AA92" s="199"/>
      <c r="AB92" s="85" t="s">
        <v>507</v>
      </c>
      <c r="AC92" s="199"/>
      <c r="AD92" s="85" t="s">
        <v>507</v>
      </c>
      <c r="AE92" s="195"/>
    </row>
    <row r="93" spans="2:31" ht="18" customHeight="1" x14ac:dyDescent="0.25">
      <c r="B93" s="76">
        <v>8.3999999999999986</v>
      </c>
      <c r="C93" s="492" t="s">
        <v>490</v>
      </c>
      <c r="D93" s="146">
        <v>0.2</v>
      </c>
      <c r="E93" s="75">
        <v>54237601312</v>
      </c>
      <c r="F93" s="75">
        <v>215590904307</v>
      </c>
      <c r="G93" s="75">
        <v>34855865854</v>
      </c>
      <c r="H93" s="75">
        <v>107622596183</v>
      </c>
      <c r="I93" s="75">
        <v>107968308124</v>
      </c>
      <c r="J93" s="75">
        <v>9729186192</v>
      </c>
      <c r="K93" s="75">
        <v>6647970823</v>
      </c>
      <c r="L93" s="252"/>
      <c r="M93" s="252" t="s">
        <v>507</v>
      </c>
      <c r="N93" s="78"/>
      <c r="O93" s="78" t="s">
        <v>507</v>
      </c>
      <c r="P93" s="80" t="s">
        <v>507</v>
      </c>
      <c r="Q93" s="86"/>
      <c r="R93" s="85" t="s">
        <v>507</v>
      </c>
      <c r="S93" s="186"/>
      <c r="T93" s="85" t="s">
        <v>507</v>
      </c>
      <c r="U93" s="78" t="s">
        <v>507</v>
      </c>
      <c r="V93" s="78"/>
      <c r="W93" s="85" t="s">
        <v>507</v>
      </c>
      <c r="X93" s="85"/>
      <c r="Y93" s="188">
        <v>380432.15865007939</v>
      </c>
      <c r="Z93" s="156" t="s">
        <v>508</v>
      </c>
      <c r="AA93" s="199"/>
      <c r="AB93" s="85" t="s">
        <v>507</v>
      </c>
      <c r="AC93" s="199"/>
      <c r="AD93" s="85" t="s">
        <v>507</v>
      </c>
      <c r="AE93" s="195"/>
    </row>
    <row r="94" spans="2:31" ht="18" customHeight="1" x14ac:dyDescent="0.25">
      <c r="B94" s="76" t="s">
        <v>507</v>
      </c>
      <c r="C94" s="146"/>
      <c r="D94" s="146"/>
      <c r="E94" s="75" t="s">
        <v>507</v>
      </c>
      <c r="F94" s="75" t="s">
        <v>507</v>
      </c>
      <c r="G94" s="75" t="s">
        <v>507</v>
      </c>
      <c r="H94" s="75" t="s">
        <v>507</v>
      </c>
      <c r="I94" s="75" t="s">
        <v>507</v>
      </c>
      <c r="J94" s="75"/>
      <c r="K94" s="75"/>
      <c r="L94" s="252"/>
      <c r="M94" s="252" t="s">
        <v>507</v>
      </c>
      <c r="N94" s="78"/>
      <c r="O94" s="78" t="s">
        <v>507</v>
      </c>
      <c r="P94" s="80" t="s">
        <v>507</v>
      </c>
      <c r="Q94" s="86"/>
      <c r="R94" s="85" t="s">
        <v>507</v>
      </c>
      <c r="S94" s="186"/>
      <c r="T94" s="85" t="s">
        <v>507</v>
      </c>
      <c r="U94" s="78" t="s">
        <v>507</v>
      </c>
      <c r="V94" s="78"/>
      <c r="W94" s="85" t="s">
        <v>507</v>
      </c>
      <c r="X94" s="85"/>
      <c r="Y94" s="188" t="s">
        <v>507</v>
      </c>
      <c r="Z94" s="156" t="s">
        <v>508</v>
      </c>
      <c r="AA94" s="199"/>
      <c r="AB94" s="85" t="s">
        <v>507</v>
      </c>
      <c r="AC94" s="199"/>
      <c r="AD94" s="85" t="s">
        <v>507</v>
      </c>
      <c r="AE94" s="192"/>
    </row>
    <row r="95" spans="2:31" ht="18" customHeight="1" x14ac:dyDescent="0.25">
      <c r="B95" s="76" t="s">
        <v>507</v>
      </c>
      <c r="C95" s="146"/>
      <c r="D95" s="146"/>
      <c r="E95" s="75" t="s">
        <v>507</v>
      </c>
      <c r="F95" s="75" t="s">
        <v>507</v>
      </c>
      <c r="G95" s="75" t="s">
        <v>507</v>
      </c>
      <c r="H95" s="75" t="s">
        <v>507</v>
      </c>
      <c r="I95" s="75" t="s">
        <v>507</v>
      </c>
      <c r="J95" s="75"/>
      <c r="K95" s="75"/>
      <c r="L95" s="252"/>
      <c r="M95" s="252" t="s">
        <v>507</v>
      </c>
      <c r="N95" s="78"/>
      <c r="O95" s="78" t="s">
        <v>507</v>
      </c>
      <c r="P95" s="80" t="s">
        <v>507</v>
      </c>
      <c r="Q95" s="86"/>
      <c r="R95" s="85" t="s">
        <v>507</v>
      </c>
      <c r="S95" s="186"/>
      <c r="T95" s="85" t="s">
        <v>507</v>
      </c>
      <c r="U95" s="78" t="s">
        <v>507</v>
      </c>
      <c r="V95" s="78"/>
      <c r="W95" s="85" t="s">
        <v>507</v>
      </c>
      <c r="X95" s="85"/>
      <c r="Y95" s="188" t="s">
        <v>507</v>
      </c>
      <c r="Z95" s="156" t="s">
        <v>508</v>
      </c>
      <c r="AA95" s="199"/>
      <c r="AB95" s="85" t="s">
        <v>507</v>
      </c>
      <c r="AC95" s="199"/>
      <c r="AD95" s="85" t="s">
        <v>507</v>
      </c>
      <c r="AE95" s="195"/>
    </row>
    <row r="96" spans="2:31" ht="18" customHeight="1" x14ac:dyDescent="0.25">
      <c r="B96" s="76" t="s">
        <v>507</v>
      </c>
      <c r="C96" s="146"/>
      <c r="D96" s="146"/>
      <c r="E96" s="75" t="s">
        <v>507</v>
      </c>
      <c r="F96" s="75" t="s">
        <v>507</v>
      </c>
      <c r="G96" s="75" t="s">
        <v>507</v>
      </c>
      <c r="H96" s="75" t="s">
        <v>507</v>
      </c>
      <c r="I96" s="75" t="s">
        <v>507</v>
      </c>
      <c r="J96" s="75"/>
      <c r="K96" s="75"/>
      <c r="L96" s="252"/>
      <c r="M96" s="252" t="s">
        <v>507</v>
      </c>
      <c r="N96" s="78"/>
      <c r="O96" s="78" t="s">
        <v>507</v>
      </c>
      <c r="P96" s="80" t="s">
        <v>507</v>
      </c>
      <c r="Q96" s="86"/>
      <c r="R96" s="85" t="s">
        <v>507</v>
      </c>
      <c r="S96" s="186"/>
      <c r="T96" s="85" t="s">
        <v>507</v>
      </c>
      <c r="U96" s="78" t="s">
        <v>507</v>
      </c>
      <c r="V96" s="78"/>
      <c r="W96" s="85" t="s">
        <v>507</v>
      </c>
      <c r="X96" s="85"/>
      <c r="Y96" s="188" t="s">
        <v>507</v>
      </c>
      <c r="Z96" s="156" t="s">
        <v>508</v>
      </c>
      <c r="AA96" s="199"/>
      <c r="AB96" s="85" t="s">
        <v>507</v>
      </c>
      <c r="AC96" s="199"/>
      <c r="AD96" s="85" t="s">
        <v>507</v>
      </c>
      <c r="AE96" s="195"/>
    </row>
    <row r="97" spans="2:31" ht="18" customHeight="1" x14ac:dyDescent="0.25">
      <c r="B97" s="76" t="s">
        <v>507</v>
      </c>
      <c r="C97" s="146"/>
      <c r="D97" s="146"/>
      <c r="E97" s="75" t="s">
        <v>507</v>
      </c>
      <c r="F97" s="75" t="s">
        <v>507</v>
      </c>
      <c r="G97" s="75" t="s">
        <v>507</v>
      </c>
      <c r="H97" s="75" t="s">
        <v>507</v>
      </c>
      <c r="I97" s="75" t="s">
        <v>507</v>
      </c>
      <c r="J97" s="75" t="s">
        <v>185</v>
      </c>
      <c r="K97" s="75"/>
      <c r="L97" s="252"/>
      <c r="M97" s="252" t="s">
        <v>507</v>
      </c>
      <c r="N97" s="78"/>
      <c r="O97" s="78" t="s">
        <v>507</v>
      </c>
      <c r="P97" s="80" t="s">
        <v>507</v>
      </c>
      <c r="Q97" s="86"/>
      <c r="R97" s="85" t="s">
        <v>507</v>
      </c>
      <c r="S97" s="186"/>
      <c r="T97" s="85" t="s">
        <v>507</v>
      </c>
      <c r="U97" s="78" t="s">
        <v>507</v>
      </c>
      <c r="V97" s="78"/>
      <c r="W97" s="85" t="s">
        <v>507</v>
      </c>
      <c r="X97" s="85"/>
      <c r="Y97" s="188" t="s">
        <v>507</v>
      </c>
      <c r="Z97" s="156" t="s">
        <v>508</v>
      </c>
      <c r="AA97" s="199"/>
      <c r="AB97" s="85" t="s">
        <v>507</v>
      </c>
      <c r="AC97" s="199"/>
      <c r="AD97" s="85" t="s">
        <v>507</v>
      </c>
      <c r="AE97" s="192"/>
    </row>
    <row r="98" spans="2:31" ht="18" customHeight="1" x14ac:dyDescent="0.25">
      <c r="B98" s="76" t="s">
        <v>507</v>
      </c>
      <c r="C98" s="146"/>
      <c r="D98" s="146"/>
      <c r="E98" s="75" t="s">
        <v>507</v>
      </c>
      <c r="F98" s="75" t="s">
        <v>507</v>
      </c>
      <c r="G98" s="75" t="s">
        <v>507</v>
      </c>
      <c r="H98" s="75" t="s">
        <v>507</v>
      </c>
      <c r="I98" s="75" t="s">
        <v>507</v>
      </c>
      <c r="J98" s="75"/>
      <c r="K98" s="75"/>
      <c r="L98" s="252"/>
      <c r="M98" s="252" t="s">
        <v>507</v>
      </c>
      <c r="N98" s="78"/>
      <c r="O98" s="78" t="s">
        <v>507</v>
      </c>
      <c r="P98" s="80" t="s">
        <v>507</v>
      </c>
      <c r="Q98" s="86"/>
      <c r="R98" s="85" t="s">
        <v>507</v>
      </c>
      <c r="S98" s="186"/>
      <c r="T98" s="85" t="s">
        <v>507</v>
      </c>
      <c r="U98" s="78" t="s">
        <v>507</v>
      </c>
      <c r="V98" s="78"/>
      <c r="W98" s="85" t="s">
        <v>507</v>
      </c>
      <c r="X98" s="85"/>
      <c r="Y98" s="188" t="s">
        <v>507</v>
      </c>
      <c r="Z98" s="156" t="s">
        <v>508</v>
      </c>
      <c r="AA98" s="199"/>
      <c r="AB98" s="85" t="s">
        <v>507</v>
      </c>
      <c r="AC98" s="199"/>
      <c r="AD98" s="85" t="s">
        <v>507</v>
      </c>
      <c r="AE98" s="192"/>
    </row>
    <row r="99" spans="2:31" ht="18" customHeight="1" thickBot="1" x14ac:dyDescent="0.3">
      <c r="B99" s="112" t="s">
        <v>507</v>
      </c>
      <c r="C99" s="147"/>
      <c r="D99" s="147"/>
      <c r="E99" s="79" t="s">
        <v>507</v>
      </c>
      <c r="F99" s="79" t="s">
        <v>507</v>
      </c>
      <c r="G99" s="79" t="s">
        <v>507</v>
      </c>
      <c r="H99" s="79" t="s">
        <v>507</v>
      </c>
      <c r="I99" s="79" t="s">
        <v>507</v>
      </c>
      <c r="J99" s="79"/>
      <c r="K99" s="79"/>
      <c r="L99" s="253"/>
      <c r="M99" s="253" t="s">
        <v>507</v>
      </c>
      <c r="N99" s="92"/>
      <c r="O99" s="92" t="s">
        <v>507</v>
      </c>
      <c r="P99" s="84" t="s">
        <v>507</v>
      </c>
      <c r="Q99" s="94"/>
      <c r="R99" s="93" t="s">
        <v>507</v>
      </c>
      <c r="S99" s="187"/>
      <c r="T99" s="93" t="s">
        <v>507</v>
      </c>
      <c r="U99" s="92" t="s">
        <v>507</v>
      </c>
      <c r="V99" s="92"/>
      <c r="W99" s="93" t="s">
        <v>507</v>
      </c>
      <c r="X99" s="93"/>
      <c r="Y99" s="190" t="s">
        <v>507</v>
      </c>
      <c r="Z99" s="157" t="s">
        <v>508</v>
      </c>
      <c r="AA99" s="200"/>
      <c r="AB99" s="93" t="s">
        <v>507</v>
      </c>
      <c r="AC99" s="200"/>
      <c r="AD99" s="93" t="s">
        <v>507</v>
      </c>
      <c r="AE99" s="193"/>
    </row>
    <row r="100" spans="2:31" ht="18" customHeight="1" x14ac:dyDescent="0.25">
      <c r="B100" s="87">
        <v>9</v>
      </c>
      <c r="C100" s="88" t="s">
        <v>499</v>
      </c>
      <c r="D100" s="145">
        <v>1</v>
      </c>
      <c r="E100" s="89">
        <v>753224305692</v>
      </c>
      <c r="F100" s="89">
        <v>1157846992984</v>
      </c>
      <c r="G100" s="89">
        <v>305695613569</v>
      </c>
      <c r="H100" s="89">
        <v>637083562448</v>
      </c>
      <c r="I100" s="89">
        <v>520763430536</v>
      </c>
      <c r="J100" s="89">
        <v>25645537778</v>
      </c>
      <c r="K100" s="89">
        <v>17275115880.27</v>
      </c>
      <c r="L100" s="82">
        <v>1</v>
      </c>
      <c r="M100" s="82">
        <v>29</v>
      </c>
      <c r="N100" s="148" t="s">
        <v>185</v>
      </c>
      <c r="O100" s="82">
        <v>0</v>
      </c>
      <c r="P100" s="83">
        <v>129250000000</v>
      </c>
      <c r="Q100" s="89">
        <v>2.4639683144226279</v>
      </c>
      <c r="R100" s="90" t="s">
        <v>506</v>
      </c>
      <c r="S100" s="185">
        <v>0.55023121907162365</v>
      </c>
      <c r="T100" s="90" t="s">
        <v>506</v>
      </c>
      <c r="U100" s="82">
        <v>0</v>
      </c>
      <c r="V100" s="91">
        <v>1.4845363675557106</v>
      </c>
      <c r="W100" s="90" t="s">
        <v>506</v>
      </c>
      <c r="X100" s="90" t="s">
        <v>506</v>
      </c>
      <c r="Y100" s="189"/>
      <c r="Z100" s="155"/>
      <c r="AA100" s="185">
        <v>4.9246042011060802E-2</v>
      </c>
      <c r="AB100" s="90" t="s">
        <v>506</v>
      </c>
      <c r="AC100" s="185">
        <v>2.2149332280862424E-2</v>
      </c>
      <c r="AD100" s="90" t="s">
        <v>506</v>
      </c>
      <c r="AE100" s="191" t="s">
        <v>506</v>
      </c>
    </row>
    <row r="101" spans="2:31" ht="18" customHeight="1" x14ac:dyDescent="0.25">
      <c r="B101" s="76">
        <v>9.1</v>
      </c>
      <c r="C101" s="309" t="s">
        <v>469</v>
      </c>
      <c r="D101" s="146">
        <v>0.25</v>
      </c>
      <c r="E101" s="75">
        <v>186770099939</v>
      </c>
      <c r="F101" s="75">
        <v>229189016134</v>
      </c>
      <c r="G101" s="75">
        <v>55056442283</v>
      </c>
      <c r="H101" s="75">
        <v>212446081109</v>
      </c>
      <c r="I101" s="75">
        <v>16742935025</v>
      </c>
      <c r="J101" s="75">
        <v>-14230404751</v>
      </c>
      <c r="K101" s="75">
        <v>6081358058</v>
      </c>
      <c r="L101" s="254"/>
      <c r="M101" s="254" t="s">
        <v>507</v>
      </c>
      <c r="N101" s="78" t="s">
        <v>185</v>
      </c>
      <c r="O101" s="78" t="s">
        <v>507</v>
      </c>
      <c r="P101" s="80" t="s">
        <v>507</v>
      </c>
      <c r="Q101" s="86"/>
      <c r="R101" s="85" t="s">
        <v>507</v>
      </c>
      <c r="S101" s="186"/>
      <c r="T101" s="85" t="s">
        <v>507</v>
      </c>
      <c r="U101" s="78" t="s">
        <v>507</v>
      </c>
      <c r="V101" s="78"/>
      <c r="W101" s="85" t="s">
        <v>507</v>
      </c>
      <c r="X101" s="85"/>
      <c r="Y101" s="188">
        <v>404427.41509440623</v>
      </c>
      <c r="Z101" s="156" t="s">
        <v>508</v>
      </c>
      <c r="AA101" s="199"/>
      <c r="AB101" s="85" t="s">
        <v>507</v>
      </c>
      <c r="AC101" s="199"/>
      <c r="AD101" s="85" t="s">
        <v>507</v>
      </c>
      <c r="AE101" s="194"/>
    </row>
    <row r="102" spans="2:31" ht="18" customHeight="1" x14ac:dyDescent="0.25">
      <c r="B102" s="76">
        <v>9.1999999999999993</v>
      </c>
      <c r="C102" s="146" t="s">
        <v>471</v>
      </c>
      <c r="D102" s="146">
        <v>0.25</v>
      </c>
      <c r="E102" s="75">
        <v>359623851242</v>
      </c>
      <c r="F102" s="75">
        <v>500718078555</v>
      </c>
      <c r="G102" s="75">
        <v>159990481700</v>
      </c>
      <c r="H102" s="75">
        <v>214535415821</v>
      </c>
      <c r="I102" s="75">
        <v>286182662734</v>
      </c>
      <c r="J102" s="75">
        <v>31976562138</v>
      </c>
      <c r="K102" s="75">
        <v>329794175</v>
      </c>
      <c r="L102" s="252"/>
      <c r="M102" s="252" t="s">
        <v>507</v>
      </c>
      <c r="N102" s="78" t="s">
        <v>185</v>
      </c>
      <c r="O102" s="78" t="s">
        <v>507</v>
      </c>
      <c r="P102" s="80" t="s">
        <v>507</v>
      </c>
      <c r="Q102" s="86"/>
      <c r="R102" s="85" t="s">
        <v>507</v>
      </c>
      <c r="S102" s="186"/>
      <c r="T102" s="85" t="s">
        <v>507</v>
      </c>
      <c r="U102" s="78" t="s">
        <v>507</v>
      </c>
      <c r="V102" s="78"/>
      <c r="W102" s="85" t="s">
        <v>507</v>
      </c>
      <c r="X102" s="85"/>
      <c r="Y102" s="188">
        <v>883568.16402858659</v>
      </c>
      <c r="Z102" s="156" t="s">
        <v>508</v>
      </c>
      <c r="AA102" s="199"/>
      <c r="AB102" s="85" t="s">
        <v>507</v>
      </c>
      <c r="AC102" s="199"/>
      <c r="AD102" s="85" t="s">
        <v>507</v>
      </c>
      <c r="AE102" s="195"/>
    </row>
    <row r="103" spans="2:31" ht="18" customHeight="1" x14ac:dyDescent="0.25">
      <c r="B103" s="76">
        <v>9.2999999999999989</v>
      </c>
      <c r="C103" s="146" t="s">
        <v>470</v>
      </c>
      <c r="D103" s="146">
        <v>0.25</v>
      </c>
      <c r="E103" s="75">
        <v>150962658753</v>
      </c>
      <c r="F103" s="75">
        <v>213128496765</v>
      </c>
      <c r="G103" s="75">
        <v>65502901639</v>
      </c>
      <c r="H103" s="75">
        <v>138892895469</v>
      </c>
      <c r="I103" s="75">
        <v>74235601296</v>
      </c>
      <c r="J103" s="75">
        <v>-1474414954</v>
      </c>
      <c r="K103" s="75">
        <v>6214285360</v>
      </c>
      <c r="L103" s="252"/>
      <c r="M103" s="252" t="s">
        <v>507</v>
      </c>
      <c r="N103" s="78"/>
      <c r="O103" s="78" t="s">
        <v>507</v>
      </c>
      <c r="P103" s="80" t="s">
        <v>507</v>
      </c>
      <c r="Q103" s="86"/>
      <c r="R103" s="85" t="s">
        <v>507</v>
      </c>
      <c r="S103" s="186"/>
      <c r="T103" s="85" t="s">
        <v>507</v>
      </c>
      <c r="U103" s="78" t="s">
        <v>507</v>
      </c>
      <c r="V103" s="78"/>
      <c r="W103" s="85" t="s">
        <v>507</v>
      </c>
      <c r="X103" s="85"/>
      <c r="Y103" s="188">
        <v>376086.98917416623</v>
      </c>
      <c r="Z103" s="156" t="s">
        <v>508</v>
      </c>
      <c r="AA103" s="199"/>
      <c r="AB103" s="85" t="s">
        <v>507</v>
      </c>
      <c r="AC103" s="199"/>
      <c r="AD103" s="85" t="s">
        <v>507</v>
      </c>
      <c r="AE103" s="195"/>
    </row>
    <row r="104" spans="2:31" ht="18" customHeight="1" x14ac:dyDescent="0.25">
      <c r="B104" s="76">
        <v>9.3999999999999986</v>
      </c>
      <c r="C104" s="456" t="s">
        <v>472</v>
      </c>
      <c r="D104" s="146">
        <v>0.2</v>
      </c>
      <c r="E104" s="75">
        <v>54258671993</v>
      </c>
      <c r="F104" s="75">
        <v>213053851949</v>
      </c>
      <c r="G104" s="75">
        <v>25035712683</v>
      </c>
      <c r="H104" s="75">
        <v>70682961661</v>
      </c>
      <c r="I104" s="75">
        <v>142370890288</v>
      </c>
      <c r="J104" s="75">
        <v>9190120682</v>
      </c>
      <c r="K104" s="75">
        <v>4647435514</v>
      </c>
      <c r="L104" s="75" t="s">
        <v>507</v>
      </c>
      <c r="M104" s="252" t="s">
        <v>507</v>
      </c>
      <c r="N104" s="78"/>
      <c r="O104" s="78" t="s">
        <v>507</v>
      </c>
      <c r="P104" s="80" t="s">
        <v>507</v>
      </c>
      <c r="Q104" s="86"/>
      <c r="R104" s="85" t="s">
        <v>185</v>
      </c>
      <c r="S104" s="186"/>
      <c r="T104" s="85" t="s">
        <v>507</v>
      </c>
      <c r="U104" s="78" t="s">
        <v>507</v>
      </c>
      <c r="V104" s="78"/>
      <c r="W104" s="85" t="s">
        <v>507</v>
      </c>
      <c r="X104" s="85"/>
      <c r="Y104" s="188">
        <v>375955.27077642491</v>
      </c>
      <c r="Z104" s="156" t="s">
        <v>508</v>
      </c>
      <c r="AA104" s="199"/>
      <c r="AB104" s="85" t="s">
        <v>507</v>
      </c>
      <c r="AC104" s="199"/>
      <c r="AD104" s="85" t="s">
        <v>507</v>
      </c>
      <c r="AE104" s="195"/>
    </row>
    <row r="105" spans="2:31" ht="18" customHeight="1" x14ac:dyDescent="0.25">
      <c r="B105" s="76">
        <v>9.4999999999999982</v>
      </c>
      <c r="C105" s="146" t="s">
        <v>473</v>
      </c>
      <c r="D105" s="146">
        <v>0.05</v>
      </c>
      <c r="E105" s="75">
        <v>1609023765</v>
      </c>
      <c r="F105" s="75">
        <v>1757549581</v>
      </c>
      <c r="G105" s="75">
        <v>110075264</v>
      </c>
      <c r="H105" s="75">
        <v>526208388</v>
      </c>
      <c r="I105" s="75">
        <v>1231341193</v>
      </c>
      <c r="J105" s="75">
        <v>183674663</v>
      </c>
      <c r="K105" s="75">
        <v>2242773.27</v>
      </c>
      <c r="L105" s="252"/>
      <c r="M105" s="252" t="s">
        <v>507</v>
      </c>
      <c r="N105" s="78"/>
      <c r="O105" s="78" t="s">
        <v>507</v>
      </c>
      <c r="P105" s="80" t="s">
        <v>507</v>
      </c>
      <c r="Q105" s="86"/>
      <c r="R105" s="85" t="s">
        <v>507</v>
      </c>
      <c r="S105" s="186"/>
      <c r="T105" s="85" t="s">
        <v>507</v>
      </c>
      <c r="U105" s="78" t="s">
        <v>507</v>
      </c>
      <c r="V105" s="78"/>
      <c r="W105" s="85" t="s">
        <v>507</v>
      </c>
      <c r="X105" s="85"/>
      <c r="Y105" s="188">
        <v>3101.3756502558672</v>
      </c>
      <c r="Z105" s="156" t="s">
        <v>509</v>
      </c>
      <c r="AA105" s="199"/>
      <c r="AB105" s="85" t="s">
        <v>507</v>
      </c>
      <c r="AC105" s="199"/>
      <c r="AD105" s="85" t="s">
        <v>507</v>
      </c>
      <c r="AE105" s="192"/>
    </row>
    <row r="106" spans="2:31" ht="18" customHeight="1" x14ac:dyDescent="0.25">
      <c r="B106" s="76" t="s">
        <v>507</v>
      </c>
      <c r="C106" s="146"/>
      <c r="D106" s="146"/>
      <c r="E106" s="75" t="s">
        <v>507</v>
      </c>
      <c r="F106" s="75" t="s">
        <v>507</v>
      </c>
      <c r="G106" s="75" t="s">
        <v>501</v>
      </c>
      <c r="H106" s="75" t="s">
        <v>507</v>
      </c>
      <c r="I106" s="75" t="s">
        <v>507</v>
      </c>
      <c r="J106" s="75"/>
      <c r="K106" s="75"/>
      <c r="L106" s="252"/>
      <c r="M106" s="252" t="s">
        <v>507</v>
      </c>
      <c r="N106" s="78"/>
      <c r="O106" s="78" t="s">
        <v>507</v>
      </c>
      <c r="P106" s="80" t="s">
        <v>507</v>
      </c>
      <c r="Q106" s="86"/>
      <c r="R106" s="85" t="s">
        <v>507</v>
      </c>
      <c r="S106" s="186"/>
      <c r="T106" s="85" t="s">
        <v>507</v>
      </c>
      <c r="U106" s="78" t="s">
        <v>507</v>
      </c>
      <c r="V106" s="78"/>
      <c r="W106" s="85" t="s">
        <v>507</v>
      </c>
      <c r="X106" s="85"/>
      <c r="Y106" s="188" t="s">
        <v>507</v>
      </c>
      <c r="Z106" s="156" t="s">
        <v>508</v>
      </c>
      <c r="AA106" s="199"/>
      <c r="AB106" s="85" t="s">
        <v>507</v>
      </c>
      <c r="AC106" s="199"/>
      <c r="AD106" s="85" t="s">
        <v>507</v>
      </c>
      <c r="AE106" s="195"/>
    </row>
    <row r="107" spans="2:31" ht="18" customHeight="1" x14ac:dyDescent="0.25">
      <c r="B107" s="76" t="s">
        <v>507</v>
      </c>
      <c r="C107" s="146"/>
      <c r="D107" s="146"/>
      <c r="E107" s="75" t="s">
        <v>507</v>
      </c>
      <c r="F107" s="75" t="s">
        <v>507</v>
      </c>
      <c r="G107" s="75" t="s">
        <v>507</v>
      </c>
      <c r="H107" s="75" t="s">
        <v>507</v>
      </c>
      <c r="I107" s="75" t="s">
        <v>507</v>
      </c>
      <c r="J107" s="75"/>
      <c r="K107" s="75"/>
      <c r="L107" s="252"/>
      <c r="M107" s="252" t="s">
        <v>507</v>
      </c>
      <c r="N107" s="78"/>
      <c r="O107" s="78" t="s">
        <v>507</v>
      </c>
      <c r="P107" s="80" t="s">
        <v>507</v>
      </c>
      <c r="Q107" s="86"/>
      <c r="R107" s="85" t="s">
        <v>507</v>
      </c>
      <c r="S107" s="186"/>
      <c r="T107" s="85" t="s">
        <v>507</v>
      </c>
      <c r="U107" s="78" t="s">
        <v>507</v>
      </c>
      <c r="V107" s="78"/>
      <c r="W107" s="85" t="s">
        <v>507</v>
      </c>
      <c r="X107" s="85"/>
      <c r="Y107" s="188" t="s">
        <v>507</v>
      </c>
      <c r="Z107" s="156" t="s">
        <v>508</v>
      </c>
      <c r="AA107" s="199"/>
      <c r="AB107" s="85" t="s">
        <v>507</v>
      </c>
      <c r="AC107" s="199"/>
      <c r="AD107" s="85" t="s">
        <v>507</v>
      </c>
      <c r="AE107" s="195"/>
    </row>
    <row r="108" spans="2:31" ht="18" customHeight="1" x14ac:dyDescent="0.25">
      <c r="B108" s="76" t="s">
        <v>507</v>
      </c>
      <c r="C108" s="146"/>
      <c r="D108" s="146"/>
      <c r="E108" s="75" t="s">
        <v>507</v>
      </c>
      <c r="F108" s="75" t="s">
        <v>507</v>
      </c>
      <c r="G108" s="75" t="s">
        <v>507</v>
      </c>
      <c r="H108" s="75" t="s">
        <v>507</v>
      </c>
      <c r="I108" s="75" t="s">
        <v>507</v>
      </c>
      <c r="J108" s="75"/>
      <c r="K108" s="75"/>
      <c r="L108" s="252"/>
      <c r="M108" s="252" t="s">
        <v>507</v>
      </c>
      <c r="N108" s="78"/>
      <c r="O108" s="78" t="s">
        <v>507</v>
      </c>
      <c r="P108" s="80" t="s">
        <v>507</v>
      </c>
      <c r="Q108" s="86"/>
      <c r="R108" s="85" t="s">
        <v>507</v>
      </c>
      <c r="S108" s="186"/>
      <c r="T108" s="85" t="s">
        <v>507</v>
      </c>
      <c r="U108" s="78" t="s">
        <v>507</v>
      </c>
      <c r="V108" s="78"/>
      <c r="W108" s="85" t="s">
        <v>507</v>
      </c>
      <c r="X108" s="85"/>
      <c r="Y108" s="188" t="s">
        <v>507</v>
      </c>
      <c r="Z108" s="156" t="s">
        <v>508</v>
      </c>
      <c r="AA108" s="199"/>
      <c r="AB108" s="85" t="s">
        <v>507</v>
      </c>
      <c r="AC108" s="199"/>
      <c r="AD108" s="85" t="s">
        <v>507</v>
      </c>
      <c r="AE108" s="192"/>
    </row>
    <row r="109" spans="2:31" ht="18" customHeight="1" x14ac:dyDescent="0.25">
      <c r="B109" s="76" t="s">
        <v>507</v>
      </c>
      <c r="C109" s="146"/>
      <c r="D109" s="146"/>
      <c r="E109" s="75" t="s">
        <v>507</v>
      </c>
      <c r="F109" s="75" t="s">
        <v>507</v>
      </c>
      <c r="G109" s="75" t="s">
        <v>507</v>
      </c>
      <c r="H109" s="75" t="s">
        <v>507</v>
      </c>
      <c r="I109" s="75" t="s">
        <v>507</v>
      </c>
      <c r="J109" s="75"/>
      <c r="K109" s="75"/>
      <c r="L109" s="252"/>
      <c r="M109" s="252" t="s">
        <v>507</v>
      </c>
      <c r="N109" s="78"/>
      <c r="O109" s="78" t="s">
        <v>507</v>
      </c>
      <c r="P109" s="80" t="s">
        <v>507</v>
      </c>
      <c r="Q109" s="86"/>
      <c r="R109" s="85" t="s">
        <v>507</v>
      </c>
      <c r="S109" s="186"/>
      <c r="T109" s="85" t="s">
        <v>507</v>
      </c>
      <c r="U109" s="78" t="s">
        <v>507</v>
      </c>
      <c r="V109" s="78"/>
      <c r="W109" s="85" t="s">
        <v>507</v>
      </c>
      <c r="X109" s="85"/>
      <c r="Y109" s="188" t="s">
        <v>507</v>
      </c>
      <c r="Z109" s="156" t="s">
        <v>508</v>
      </c>
      <c r="AA109" s="199"/>
      <c r="AB109" s="85" t="s">
        <v>507</v>
      </c>
      <c r="AC109" s="199"/>
      <c r="AD109" s="85" t="s">
        <v>507</v>
      </c>
      <c r="AE109" s="192"/>
    </row>
    <row r="110" spans="2:31" ht="18" customHeight="1" thickBot="1" x14ac:dyDescent="0.3">
      <c r="B110" s="112" t="s">
        <v>507</v>
      </c>
      <c r="C110" s="147"/>
      <c r="D110" s="147"/>
      <c r="E110" s="79" t="s">
        <v>507</v>
      </c>
      <c r="F110" s="79" t="s">
        <v>507</v>
      </c>
      <c r="G110" s="79" t="s">
        <v>507</v>
      </c>
      <c r="H110" s="79" t="s">
        <v>507</v>
      </c>
      <c r="I110" s="79" t="s">
        <v>507</v>
      </c>
      <c r="J110" s="79"/>
      <c r="K110" s="79"/>
      <c r="L110" s="253"/>
      <c r="M110" s="253" t="s">
        <v>507</v>
      </c>
      <c r="N110" s="92"/>
      <c r="O110" s="92" t="s">
        <v>507</v>
      </c>
      <c r="P110" s="84" t="s">
        <v>507</v>
      </c>
      <c r="Q110" s="94"/>
      <c r="R110" s="93" t="s">
        <v>507</v>
      </c>
      <c r="S110" s="187"/>
      <c r="T110" s="93" t="s">
        <v>507</v>
      </c>
      <c r="U110" s="92" t="s">
        <v>507</v>
      </c>
      <c r="V110" s="92"/>
      <c r="W110" s="93" t="s">
        <v>507</v>
      </c>
      <c r="X110" s="93"/>
      <c r="Y110" s="190" t="s">
        <v>507</v>
      </c>
      <c r="Z110" s="157" t="s">
        <v>508</v>
      </c>
      <c r="AA110" s="200"/>
      <c r="AB110" s="93" t="s">
        <v>507</v>
      </c>
      <c r="AC110" s="200"/>
      <c r="AD110" s="93" t="s">
        <v>507</v>
      </c>
      <c r="AE110" s="193"/>
    </row>
    <row r="111" spans="2:31" ht="18" customHeight="1" x14ac:dyDescent="0.25">
      <c r="B111" s="87">
        <v>10</v>
      </c>
      <c r="C111" s="88" t="s">
        <v>482</v>
      </c>
      <c r="D111" s="145">
        <v>1</v>
      </c>
      <c r="E111" s="89">
        <v>111061835645</v>
      </c>
      <c r="F111" s="89">
        <v>221346237688</v>
      </c>
      <c r="G111" s="89">
        <v>26775584843</v>
      </c>
      <c r="H111" s="89">
        <v>85545362948</v>
      </c>
      <c r="I111" s="89">
        <v>135800874740</v>
      </c>
      <c r="J111" s="89">
        <v>20813102609</v>
      </c>
      <c r="K111" s="89">
        <v>752802286</v>
      </c>
      <c r="L111" s="82">
        <v>1</v>
      </c>
      <c r="M111" s="82">
        <v>29</v>
      </c>
      <c r="N111" s="148" t="s">
        <v>185</v>
      </c>
      <c r="O111" s="82">
        <v>0</v>
      </c>
      <c r="P111" s="83">
        <v>129250000000</v>
      </c>
      <c r="Q111" s="89">
        <v>4.1478771162690453</v>
      </c>
      <c r="R111" s="90" t="s">
        <v>506</v>
      </c>
      <c r="S111" s="185">
        <v>0.38647760107213119</v>
      </c>
      <c r="T111" s="90" t="s">
        <v>506</v>
      </c>
      <c r="U111" s="82">
        <v>0</v>
      </c>
      <c r="V111" s="91">
        <v>27.647501868770892</v>
      </c>
      <c r="W111" s="90" t="s">
        <v>506</v>
      </c>
      <c r="X111" s="90" t="s">
        <v>506</v>
      </c>
      <c r="Y111" s="189"/>
      <c r="Z111" s="155"/>
      <c r="AA111" s="185">
        <v>0.15326191859108493</v>
      </c>
      <c r="AB111" s="90" t="s">
        <v>506</v>
      </c>
      <c r="AC111" s="185">
        <v>9.402961995829015E-2</v>
      </c>
      <c r="AD111" s="90" t="s">
        <v>506</v>
      </c>
      <c r="AE111" s="191" t="s">
        <v>506</v>
      </c>
    </row>
    <row r="112" spans="2:31" ht="18" customHeight="1" x14ac:dyDescent="0.25">
      <c r="B112" s="76">
        <v>10.1</v>
      </c>
      <c r="C112" s="309" t="s">
        <v>483</v>
      </c>
      <c r="D112" s="146">
        <v>0.7</v>
      </c>
      <c r="E112" s="75">
        <v>107809515200</v>
      </c>
      <c r="F112" s="75">
        <v>211286375341</v>
      </c>
      <c r="G112" s="75">
        <v>25812585813</v>
      </c>
      <c r="H112" s="75">
        <v>81162123168</v>
      </c>
      <c r="I112" s="75">
        <v>130124252173</v>
      </c>
      <c r="J112" s="75">
        <v>20024011318</v>
      </c>
      <c r="K112" s="75">
        <v>597961791</v>
      </c>
      <c r="L112" s="254"/>
      <c r="M112" s="254" t="s">
        <v>507</v>
      </c>
      <c r="N112" s="78" t="s">
        <v>185</v>
      </c>
      <c r="O112" s="78" t="s">
        <v>507</v>
      </c>
      <c r="P112" s="80" t="s">
        <v>507</v>
      </c>
      <c r="Q112" s="86"/>
      <c r="R112" s="85" t="s">
        <v>507</v>
      </c>
      <c r="S112" s="186"/>
      <c r="T112" s="85" t="s">
        <v>507</v>
      </c>
      <c r="U112" s="78" t="s">
        <v>507</v>
      </c>
      <c r="V112" s="78"/>
      <c r="W112" s="85" t="s">
        <v>507</v>
      </c>
      <c r="X112" s="85"/>
      <c r="Y112" s="188">
        <v>372836.37787365448</v>
      </c>
      <c r="Z112" s="156" t="s">
        <v>508</v>
      </c>
      <c r="AA112" s="199"/>
      <c r="AB112" s="85" t="s">
        <v>507</v>
      </c>
      <c r="AC112" s="199"/>
      <c r="AD112" s="85" t="s">
        <v>507</v>
      </c>
      <c r="AE112" s="194"/>
    </row>
    <row r="113" spans="2:31" ht="18" customHeight="1" x14ac:dyDescent="0.25">
      <c r="B113" s="76">
        <v>10.199999999999999</v>
      </c>
      <c r="C113" s="146" t="s">
        <v>484</v>
      </c>
      <c r="D113" s="146">
        <v>0.3</v>
      </c>
      <c r="E113" s="75">
        <v>3252320445</v>
      </c>
      <c r="F113" s="75">
        <v>10059862347</v>
      </c>
      <c r="G113" s="75">
        <v>962999030</v>
      </c>
      <c r="H113" s="75">
        <v>4383239780</v>
      </c>
      <c r="I113" s="75">
        <v>5676622567</v>
      </c>
      <c r="J113" s="75">
        <v>789091291</v>
      </c>
      <c r="K113" s="75">
        <v>154840495</v>
      </c>
      <c r="L113" s="252"/>
      <c r="M113" s="252" t="s">
        <v>507</v>
      </c>
      <c r="N113" s="78" t="s">
        <v>185</v>
      </c>
      <c r="O113" s="78" t="s">
        <v>507</v>
      </c>
      <c r="P113" s="80" t="s">
        <v>507</v>
      </c>
      <c r="Q113" s="86"/>
      <c r="R113" s="85" t="s">
        <v>507</v>
      </c>
      <c r="S113" s="186"/>
      <c r="T113" s="85" t="s">
        <v>507</v>
      </c>
      <c r="U113" s="78" t="s">
        <v>507</v>
      </c>
      <c r="V113" s="78"/>
      <c r="W113" s="85" t="s">
        <v>507</v>
      </c>
      <c r="X113" s="85"/>
      <c r="Y113" s="188">
        <v>17751.654044467974</v>
      </c>
      <c r="Z113" s="156" t="s">
        <v>509</v>
      </c>
      <c r="AA113" s="199"/>
      <c r="AB113" s="85" t="s">
        <v>507</v>
      </c>
      <c r="AC113" s="199"/>
      <c r="AD113" s="85" t="s">
        <v>507</v>
      </c>
      <c r="AE113" s="195"/>
    </row>
    <row r="114" spans="2:31" ht="18" customHeight="1" x14ac:dyDescent="0.25">
      <c r="B114" s="76" t="s">
        <v>507</v>
      </c>
      <c r="C114" s="146"/>
      <c r="D114" s="146"/>
      <c r="E114" s="75" t="s">
        <v>507</v>
      </c>
      <c r="F114" s="75" t="s">
        <v>507</v>
      </c>
      <c r="G114" s="75" t="s">
        <v>507</v>
      </c>
      <c r="H114" s="75" t="s">
        <v>507</v>
      </c>
      <c r="I114" s="75" t="s">
        <v>185</v>
      </c>
      <c r="J114" s="75" t="s">
        <v>507</v>
      </c>
      <c r="K114" s="75" t="s">
        <v>507</v>
      </c>
      <c r="L114" s="252"/>
      <c r="M114" s="252" t="s">
        <v>507</v>
      </c>
      <c r="N114" s="78"/>
      <c r="O114" s="78" t="s">
        <v>507</v>
      </c>
      <c r="P114" s="80" t="s">
        <v>507</v>
      </c>
      <c r="Q114" s="86"/>
      <c r="R114" s="85" t="s">
        <v>507</v>
      </c>
      <c r="S114" s="186"/>
      <c r="T114" s="85" t="s">
        <v>507</v>
      </c>
      <c r="U114" s="78" t="s">
        <v>507</v>
      </c>
      <c r="V114" s="78"/>
      <c r="W114" s="85" t="s">
        <v>507</v>
      </c>
      <c r="X114" s="85"/>
      <c r="Y114" s="188" t="s">
        <v>507</v>
      </c>
      <c r="Z114" s="156" t="s">
        <v>508</v>
      </c>
      <c r="AA114" s="199"/>
      <c r="AB114" s="85" t="s">
        <v>507</v>
      </c>
      <c r="AC114" s="199"/>
      <c r="AD114" s="85" t="s">
        <v>507</v>
      </c>
      <c r="AE114" s="195"/>
    </row>
    <row r="115" spans="2:31" ht="18" customHeight="1" x14ac:dyDescent="0.25">
      <c r="B115" s="76" t="s">
        <v>507</v>
      </c>
      <c r="C115" s="146"/>
      <c r="D115" s="146"/>
      <c r="E115" s="75" t="s">
        <v>507</v>
      </c>
      <c r="F115" s="75" t="s">
        <v>507</v>
      </c>
      <c r="G115" s="75" t="s">
        <v>507</v>
      </c>
      <c r="H115" s="75" t="s">
        <v>507</v>
      </c>
      <c r="I115" s="75" t="s">
        <v>507</v>
      </c>
      <c r="J115" s="75" t="s">
        <v>507</v>
      </c>
      <c r="K115" s="75" t="s">
        <v>507</v>
      </c>
      <c r="L115" s="252"/>
      <c r="M115" s="252" t="s">
        <v>507</v>
      </c>
      <c r="N115" s="78"/>
      <c r="O115" s="78" t="s">
        <v>507</v>
      </c>
      <c r="P115" s="80" t="s">
        <v>507</v>
      </c>
      <c r="Q115" s="86"/>
      <c r="R115" s="85" t="s">
        <v>507</v>
      </c>
      <c r="S115" s="186"/>
      <c r="T115" s="85" t="s">
        <v>507</v>
      </c>
      <c r="U115" s="78" t="s">
        <v>507</v>
      </c>
      <c r="V115" s="78"/>
      <c r="W115" s="85" t="s">
        <v>507</v>
      </c>
      <c r="X115" s="85"/>
      <c r="Y115" s="188" t="s">
        <v>507</v>
      </c>
      <c r="Z115" s="156" t="s">
        <v>508</v>
      </c>
      <c r="AA115" s="199"/>
      <c r="AB115" s="85" t="s">
        <v>507</v>
      </c>
      <c r="AC115" s="199"/>
      <c r="AD115" s="85" t="s">
        <v>507</v>
      </c>
      <c r="AE115" s="195"/>
    </row>
    <row r="116" spans="2:31" ht="18" customHeight="1" x14ac:dyDescent="0.25">
      <c r="B116" s="76" t="s">
        <v>507</v>
      </c>
      <c r="C116" s="146"/>
      <c r="D116" s="146"/>
      <c r="E116" s="75" t="s">
        <v>507</v>
      </c>
      <c r="F116" s="75" t="s">
        <v>507</v>
      </c>
      <c r="G116" s="75" t="s">
        <v>507</v>
      </c>
      <c r="H116" s="75" t="s">
        <v>507</v>
      </c>
      <c r="I116" s="75" t="s">
        <v>507</v>
      </c>
      <c r="J116" s="75"/>
      <c r="K116" s="75"/>
      <c r="L116" s="252"/>
      <c r="M116" s="252" t="s">
        <v>507</v>
      </c>
      <c r="N116" s="78"/>
      <c r="O116" s="78" t="s">
        <v>507</v>
      </c>
      <c r="P116" s="80" t="s">
        <v>507</v>
      </c>
      <c r="Q116" s="86"/>
      <c r="R116" s="85" t="s">
        <v>507</v>
      </c>
      <c r="S116" s="186"/>
      <c r="T116" s="85" t="s">
        <v>507</v>
      </c>
      <c r="U116" s="78" t="s">
        <v>507</v>
      </c>
      <c r="V116" s="78"/>
      <c r="W116" s="85" t="s">
        <v>507</v>
      </c>
      <c r="X116" s="85"/>
      <c r="Y116" s="188" t="s">
        <v>507</v>
      </c>
      <c r="Z116" s="156" t="s">
        <v>508</v>
      </c>
      <c r="AA116" s="199"/>
      <c r="AB116" s="85" t="s">
        <v>507</v>
      </c>
      <c r="AC116" s="199"/>
      <c r="AD116" s="85" t="s">
        <v>507</v>
      </c>
      <c r="AE116" s="192"/>
    </row>
    <row r="117" spans="2:31" ht="18" customHeight="1" x14ac:dyDescent="0.25">
      <c r="B117" s="76" t="s">
        <v>507</v>
      </c>
      <c r="C117" s="146"/>
      <c r="D117" s="146"/>
      <c r="E117" s="75" t="s">
        <v>507</v>
      </c>
      <c r="F117" s="75" t="s">
        <v>507</v>
      </c>
      <c r="G117" s="75" t="s">
        <v>507</v>
      </c>
      <c r="H117" s="75" t="s">
        <v>507</v>
      </c>
      <c r="I117" s="75" t="s">
        <v>507</v>
      </c>
      <c r="J117" s="75"/>
      <c r="K117" s="75"/>
      <c r="L117" s="252"/>
      <c r="M117" s="252" t="s">
        <v>507</v>
      </c>
      <c r="N117" s="78"/>
      <c r="O117" s="78" t="s">
        <v>507</v>
      </c>
      <c r="P117" s="80" t="s">
        <v>507</v>
      </c>
      <c r="Q117" s="86"/>
      <c r="R117" s="85" t="s">
        <v>507</v>
      </c>
      <c r="S117" s="186"/>
      <c r="T117" s="85" t="s">
        <v>507</v>
      </c>
      <c r="U117" s="78" t="s">
        <v>507</v>
      </c>
      <c r="V117" s="78"/>
      <c r="W117" s="85" t="s">
        <v>507</v>
      </c>
      <c r="X117" s="85"/>
      <c r="Y117" s="188" t="s">
        <v>507</v>
      </c>
      <c r="Z117" s="156" t="s">
        <v>508</v>
      </c>
      <c r="AA117" s="199"/>
      <c r="AB117" s="85" t="s">
        <v>507</v>
      </c>
      <c r="AC117" s="199"/>
      <c r="AD117" s="85" t="s">
        <v>507</v>
      </c>
      <c r="AE117" s="195"/>
    </row>
    <row r="118" spans="2:31" ht="18" customHeight="1" x14ac:dyDescent="0.25">
      <c r="B118" s="76" t="s">
        <v>507</v>
      </c>
      <c r="C118" s="146"/>
      <c r="D118" s="146"/>
      <c r="E118" s="75" t="s">
        <v>507</v>
      </c>
      <c r="F118" s="75" t="s">
        <v>507</v>
      </c>
      <c r="G118" s="75" t="s">
        <v>507</v>
      </c>
      <c r="H118" s="75" t="s">
        <v>507</v>
      </c>
      <c r="I118" s="75" t="s">
        <v>507</v>
      </c>
      <c r="J118" s="75"/>
      <c r="K118" s="75"/>
      <c r="L118" s="252"/>
      <c r="M118" s="252" t="s">
        <v>507</v>
      </c>
      <c r="N118" s="78"/>
      <c r="O118" s="78" t="s">
        <v>507</v>
      </c>
      <c r="P118" s="80" t="s">
        <v>507</v>
      </c>
      <c r="Q118" s="86"/>
      <c r="R118" s="85" t="s">
        <v>507</v>
      </c>
      <c r="S118" s="186"/>
      <c r="T118" s="85" t="s">
        <v>507</v>
      </c>
      <c r="U118" s="78" t="s">
        <v>507</v>
      </c>
      <c r="V118" s="78"/>
      <c r="W118" s="85" t="s">
        <v>507</v>
      </c>
      <c r="X118" s="85"/>
      <c r="Y118" s="188" t="s">
        <v>507</v>
      </c>
      <c r="Z118" s="156" t="s">
        <v>508</v>
      </c>
      <c r="AA118" s="199"/>
      <c r="AB118" s="85" t="s">
        <v>507</v>
      </c>
      <c r="AC118" s="199"/>
      <c r="AD118" s="85" t="s">
        <v>507</v>
      </c>
      <c r="AE118" s="195"/>
    </row>
    <row r="119" spans="2:31" ht="18" customHeight="1" x14ac:dyDescent="0.25">
      <c r="B119" s="76" t="s">
        <v>507</v>
      </c>
      <c r="C119" s="146"/>
      <c r="D119" s="146"/>
      <c r="E119" s="75" t="s">
        <v>507</v>
      </c>
      <c r="F119" s="75" t="s">
        <v>507</v>
      </c>
      <c r="G119" s="75" t="s">
        <v>507</v>
      </c>
      <c r="H119" s="75" t="s">
        <v>507</v>
      </c>
      <c r="I119" s="75" t="s">
        <v>507</v>
      </c>
      <c r="J119" s="75"/>
      <c r="K119" s="75"/>
      <c r="L119" s="252"/>
      <c r="M119" s="252" t="s">
        <v>507</v>
      </c>
      <c r="N119" s="78"/>
      <c r="O119" s="78" t="s">
        <v>507</v>
      </c>
      <c r="P119" s="80" t="s">
        <v>507</v>
      </c>
      <c r="Q119" s="86"/>
      <c r="R119" s="85" t="s">
        <v>507</v>
      </c>
      <c r="S119" s="186"/>
      <c r="T119" s="85" t="s">
        <v>507</v>
      </c>
      <c r="U119" s="78" t="s">
        <v>507</v>
      </c>
      <c r="V119" s="78"/>
      <c r="W119" s="85" t="s">
        <v>507</v>
      </c>
      <c r="X119" s="85"/>
      <c r="Y119" s="188" t="s">
        <v>507</v>
      </c>
      <c r="Z119" s="156" t="s">
        <v>508</v>
      </c>
      <c r="AA119" s="199"/>
      <c r="AB119" s="85" t="s">
        <v>507</v>
      </c>
      <c r="AC119" s="199"/>
      <c r="AD119" s="85" t="s">
        <v>507</v>
      </c>
      <c r="AE119" s="192"/>
    </row>
    <row r="120" spans="2:31" ht="18" customHeight="1" x14ac:dyDescent="0.25">
      <c r="B120" s="76" t="s">
        <v>507</v>
      </c>
      <c r="C120" s="146"/>
      <c r="D120" s="146"/>
      <c r="E120" s="75" t="s">
        <v>507</v>
      </c>
      <c r="F120" s="75" t="s">
        <v>507</v>
      </c>
      <c r="G120" s="75" t="s">
        <v>507</v>
      </c>
      <c r="H120" s="75" t="s">
        <v>507</v>
      </c>
      <c r="I120" s="75" t="s">
        <v>507</v>
      </c>
      <c r="J120" s="75"/>
      <c r="K120" s="75"/>
      <c r="L120" s="252"/>
      <c r="M120" s="252" t="s">
        <v>507</v>
      </c>
      <c r="N120" s="78"/>
      <c r="O120" s="78" t="s">
        <v>507</v>
      </c>
      <c r="P120" s="80" t="s">
        <v>507</v>
      </c>
      <c r="Q120" s="86"/>
      <c r="R120" s="85" t="s">
        <v>507</v>
      </c>
      <c r="S120" s="186"/>
      <c r="T120" s="85" t="s">
        <v>507</v>
      </c>
      <c r="U120" s="78" t="s">
        <v>507</v>
      </c>
      <c r="V120" s="78"/>
      <c r="W120" s="85" t="s">
        <v>507</v>
      </c>
      <c r="X120" s="85"/>
      <c r="Y120" s="188" t="s">
        <v>507</v>
      </c>
      <c r="Z120" s="156" t="s">
        <v>508</v>
      </c>
      <c r="AA120" s="199"/>
      <c r="AB120" s="85" t="s">
        <v>507</v>
      </c>
      <c r="AC120" s="199"/>
      <c r="AD120" s="85" t="s">
        <v>507</v>
      </c>
      <c r="AE120" s="192"/>
    </row>
    <row r="121" spans="2:31" ht="18" customHeight="1" thickBot="1" x14ac:dyDescent="0.3">
      <c r="B121" s="112" t="s">
        <v>507</v>
      </c>
      <c r="C121" s="147"/>
      <c r="D121" s="147"/>
      <c r="E121" s="79" t="s">
        <v>507</v>
      </c>
      <c r="F121" s="79" t="s">
        <v>507</v>
      </c>
      <c r="G121" s="79" t="s">
        <v>507</v>
      </c>
      <c r="H121" s="79" t="s">
        <v>507</v>
      </c>
      <c r="I121" s="79" t="s">
        <v>507</v>
      </c>
      <c r="J121" s="79"/>
      <c r="K121" s="79"/>
      <c r="L121" s="253"/>
      <c r="M121" s="253" t="s">
        <v>507</v>
      </c>
      <c r="N121" s="92"/>
      <c r="O121" s="92" t="s">
        <v>507</v>
      </c>
      <c r="P121" s="84" t="s">
        <v>507</v>
      </c>
      <c r="Q121" s="94"/>
      <c r="R121" s="93" t="s">
        <v>507</v>
      </c>
      <c r="S121" s="187"/>
      <c r="T121" s="93" t="s">
        <v>507</v>
      </c>
      <c r="U121" s="92" t="s">
        <v>507</v>
      </c>
      <c r="V121" s="92"/>
      <c r="W121" s="93" t="s">
        <v>507</v>
      </c>
      <c r="X121" s="93"/>
      <c r="Y121" s="190" t="s">
        <v>507</v>
      </c>
      <c r="Z121" s="157" t="s">
        <v>508</v>
      </c>
      <c r="AA121" s="200"/>
      <c r="AB121" s="93" t="s">
        <v>507</v>
      </c>
      <c r="AC121" s="200"/>
      <c r="AD121" s="93" t="s">
        <v>507</v>
      </c>
      <c r="AE121" s="193"/>
    </row>
  </sheetData>
  <sheetProtection formatCells="0" formatColumns="0" formatRows="0" insertColumns="0" insertRows="0" insertHyperlinks="0" deleteColumns="0" deleteRows="0" sort="0" autoFilter="0" pivotTables="0"/>
  <customSheetViews>
    <customSheetView guid="{7043DB3C-32B3-43B5-9ACE-4B1C78863594}" scale="85" printArea="1">
      <selection activeCell="D44" sqref="D44"/>
      <pageMargins left="0.19685039370078741" right="0.75" top="0.55118110236220474" bottom="0.43307086614173229" header="0" footer="0"/>
      <printOptions horizontalCentered="1" verticalCentered="1"/>
      <pageSetup paperSize="14" scale="50" orientation="landscape" horizontalDpi="300" verticalDpi="300" r:id="rId1"/>
      <headerFooter alignWithMargins="0">
        <oddFooter>&amp;RElaboro: JJR
&amp;D</oddFooter>
      </headerFooter>
    </customSheetView>
  </customSheetViews>
  <mergeCells count="34">
    <mergeCell ref="AC7:AD7"/>
    <mergeCell ref="AC8:AD8"/>
    <mergeCell ref="AE8:AE10"/>
    <mergeCell ref="V7:W7"/>
    <mergeCell ref="V8:W8"/>
    <mergeCell ref="AA7:AB7"/>
    <mergeCell ref="AA8:AB8"/>
    <mergeCell ref="Y7:Z7"/>
    <mergeCell ref="B8:B10"/>
    <mergeCell ref="N8:N10"/>
    <mergeCell ref="X8:X10"/>
    <mergeCell ref="Q8:R8"/>
    <mergeCell ref="S8:T8"/>
    <mergeCell ref="G8:G10"/>
    <mergeCell ref="U8:U10"/>
    <mergeCell ref="D8:D10"/>
    <mergeCell ref="F8:F10"/>
    <mergeCell ref="H8:H10"/>
    <mergeCell ref="B1:X1"/>
    <mergeCell ref="B4:AE4"/>
    <mergeCell ref="B3:AE3"/>
    <mergeCell ref="B2:AE2"/>
    <mergeCell ref="P8:P10"/>
    <mergeCell ref="M8:M10"/>
    <mergeCell ref="O8:O10"/>
    <mergeCell ref="L8:L10"/>
    <mergeCell ref="C8:C10"/>
    <mergeCell ref="I8:I10"/>
    <mergeCell ref="E8:E10"/>
    <mergeCell ref="B7:D7"/>
    <mergeCell ref="Q7:R7"/>
    <mergeCell ref="S7:T7"/>
    <mergeCell ref="E7:I7"/>
    <mergeCell ref="B5:AE5"/>
  </mergeCells>
  <phoneticPr fontId="0" type="noConversion"/>
  <conditionalFormatting sqref="X7:X10 L12:Q22 Y11 Y7:Y9 Z8:Z9 Y10:Z10 Y12:Z22 C12:D22 AE7:AE11 AA11:AD11 U12:W22 AF1:IU11 Y1:AE1 I13:M22">
    <cfRule type="cellIs" dxfId="562" priority="1309" stopIfTrue="1" operator="equal">
      <formula>"NO ADMISIBLE"</formula>
    </cfRule>
  </conditionalFormatting>
  <conditionalFormatting sqref="V12 X12:X22 R12:T22">
    <cfRule type="cellIs" dxfId="561" priority="1310" stopIfTrue="1" operator="equal">
      <formula>"NO ADMISIBLE"</formula>
    </cfRule>
    <cfRule type="cellIs" dxfId="560" priority="1311" stopIfTrue="1" operator="equal">
      <formula>"ADMISIBLE"</formula>
    </cfRule>
  </conditionalFormatting>
  <conditionalFormatting sqref="W12:W22">
    <cfRule type="cellIs" dxfId="559" priority="178" stopIfTrue="1" operator="equal">
      <formula>"NO ADMISIBLE"</formula>
    </cfRule>
    <cfRule type="cellIs" dxfId="558" priority="179" stopIfTrue="1" operator="equal">
      <formula>"ADMISIBLE"</formula>
    </cfRule>
  </conditionalFormatting>
  <conditionalFormatting sqref="AA12:AB22">
    <cfRule type="cellIs" dxfId="557" priority="177" stopIfTrue="1" operator="equal">
      <formula>"NO ADMISIBLE"</formula>
    </cfRule>
  </conditionalFormatting>
  <conditionalFormatting sqref="AA12">
    <cfRule type="cellIs" dxfId="556" priority="175" stopIfTrue="1" operator="equal">
      <formula>"NO ADMISIBLE"</formula>
    </cfRule>
    <cfRule type="cellIs" dxfId="555" priority="176" stopIfTrue="1" operator="equal">
      <formula>"ADMISIBLE"</formula>
    </cfRule>
  </conditionalFormatting>
  <conditionalFormatting sqref="AB12:AB22">
    <cfRule type="cellIs" dxfId="554" priority="173" stopIfTrue="1" operator="equal">
      <formula>"NO ADMISIBLE"</formula>
    </cfRule>
    <cfRule type="cellIs" dxfId="553" priority="174" stopIfTrue="1" operator="equal">
      <formula>"ADMISIBLE"</formula>
    </cfRule>
  </conditionalFormatting>
  <conditionalFormatting sqref="AC12:AD22">
    <cfRule type="cellIs" dxfId="552" priority="172" stopIfTrue="1" operator="equal">
      <formula>"NO ADMISIBLE"</formula>
    </cfRule>
  </conditionalFormatting>
  <conditionalFormatting sqref="AC12">
    <cfRule type="cellIs" dxfId="551" priority="170" stopIfTrue="1" operator="equal">
      <formula>"NO ADMISIBLE"</formula>
    </cfRule>
    <cfRule type="cellIs" dxfId="550" priority="171" stopIfTrue="1" operator="equal">
      <formula>"ADMISIBLE"</formula>
    </cfRule>
  </conditionalFormatting>
  <conditionalFormatting sqref="AD12:AD22">
    <cfRule type="cellIs" dxfId="549" priority="168" stopIfTrue="1" operator="equal">
      <formula>"NO ADMISIBLE"</formula>
    </cfRule>
    <cfRule type="cellIs" dxfId="548" priority="169" stopIfTrue="1" operator="equal">
      <formula>"ADMISIBLE"</formula>
    </cfRule>
  </conditionalFormatting>
  <conditionalFormatting sqref="AE12:AE22">
    <cfRule type="cellIs" dxfId="547" priority="166" stopIfTrue="1" operator="equal">
      <formula>"NO ADMISIBLE"</formula>
    </cfRule>
    <cfRule type="cellIs" dxfId="546" priority="167" stopIfTrue="1" operator="equal">
      <formula>"ADMISIBLE"</formula>
    </cfRule>
  </conditionalFormatting>
  <conditionalFormatting sqref="L23:Q33 Y23:Z33 C23:D33 U23:W33 I24:K33">
    <cfRule type="cellIs" dxfId="545" priority="165" stopIfTrue="1" operator="equal">
      <formula>"NO ADMISIBLE"</formula>
    </cfRule>
  </conditionalFormatting>
  <conditionalFormatting sqref="V23 X23:X33 R23:T33">
    <cfRule type="cellIs" dxfId="544" priority="163" stopIfTrue="1" operator="equal">
      <formula>"NO ADMISIBLE"</formula>
    </cfRule>
    <cfRule type="cellIs" dxfId="543" priority="164" stopIfTrue="1" operator="equal">
      <formula>"ADMISIBLE"</formula>
    </cfRule>
  </conditionalFormatting>
  <conditionalFormatting sqref="W23:W33">
    <cfRule type="cellIs" dxfId="542" priority="161" stopIfTrue="1" operator="equal">
      <formula>"NO ADMISIBLE"</formula>
    </cfRule>
    <cfRule type="cellIs" dxfId="541" priority="162" stopIfTrue="1" operator="equal">
      <formula>"ADMISIBLE"</formula>
    </cfRule>
  </conditionalFormatting>
  <conditionalFormatting sqref="AA23:AB33">
    <cfRule type="cellIs" dxfId="540" priority="160" stopIfTrue="1" operator="equal">
      <formula>"NO ADMISIBLE"</formula>
    </cfRule>
  </conditionalFormatting>
  <conditionalFormatting sqref="AA23">
    <cfRule type="cellIs" dxfId="539" priority="158" stopIfTrue="1" operator="equal">
      <formula>"NO ADMISIBLE"</formula>
    </cfRule>
    <cfRule type="cellIs" dxfId="538" priority="159" stopIfTrue="1" operator="equal">
      <formula>"ADMISIBLE"</formula>
    </cfRule>
  </conditionalFormatting>
  <conditionalFormatting sqref="AB23:AB33">
    <cfRule type="cellIs" dxfId="537" priority="156" stopIfTrue="1" operator="equal">
      <formula>"NO ADMISIBLE"</formula>
    </cfRule>
    <cfRule type="cellIs" dxfId="536" priority="157" stopIfTrue="1" operator="equal">
      <formula>"ADMISIBLE"</formula>
    </cfRule>
  </conditionalFormatting>
  <conditionalFormatting sqref="AC23:AD33">
    <cfRule type="cellIs" dxfId="535" priority="155" stopIfTrue="1" operator="equal">
      <formula>"NO ADMISIBLE"</formula>
    </cfRule>
  </conditionalFormatting>
  <conditionalFormatting sqref="AC23">
    <cfRule type="cellIs" dxfId="534" priority="153" stopIfTrue="1" operator="equal">
      <formula>"NO ADMISIBLE"</formula>
    </cfRule>
    <cfRule type="cellIs" dxfId="533" priority="154" stopIfTrue="1" operator="equal">
      <formula>"ADMISIBLE"</formula>
    </cfRule>
  </conditionalFormatting>
  <conditionalFormatting sqref="AD23:AD33">
    <cfRule type="cellIs" dxfId="532" priority="151" stopIfTrue="1" operator="equal">
      <formula>"NO ADMISIBLE"</formula>
    </cfRule>
    <cfRule type="cellIs" dxfId="531" priority="152" stopIfTrue="1" operator="equal">
      <formula>"ADMISIBLE"</formula>
    </cfRule>
  </conditionalFormatting>
  <conditionalFormatting sqref="AE23:AE33">
    <cfRule type="cellIs" dxfId="530" priority="149" stopIfTrue="1" operator="equal">
      <formula>"NO ADMISIBLE"</formula>
    </cfRule>
    <cfRule type="cellIs" dxfId="529" priority="150" stopIfTrue="1" operator="equal">
      <formula>"ADMISIBLE"</formula>
    </cfRule>
  </conditionalFormatting>
  <conditionalFormatting sqref="L34:Q44 Y34:Z44 C34:D44 U34:W44 I35:K44">
    <cfRule type="cellIs" dxfId="528" priority="148" stopIfTrue="1" operator="equal">
      <formula>"NO ADMISIBLE"</formula>
    </cfRule>
  </conditionalFormatting>
  <conditionalFormatting sqref="V34 X34:X44 R34:T44">
    <cfRule type="cellIs" dxfId="527" priority="146" stopIfTrue="1" operator="equal">
      <formula>"NO ADMISIBLE"</formula>
    </cfRule>
    <cfRule type="cellIs" dxfId="526" priority="147" stopIfTrue="1" operator="equal">
      <formula>"ADMISIBLE"</formula>
    </cfRule>
  </conditionalFormatting>
  <conditionalFormatting sqref="W34:W44">
    <cfRule type="cellIs" dxfId="525" priority="144" stopIfTrue="1" operator="equal">
      <formula>"NO ADMISIBLE"</formula>
    </cfRule>
    <cfRule type="cellIs" dxfId="524" priority="145" stopIfTrue="1" operator="equal">
      <formula>"ADMISIBLE"</formula>
    </cfRule>
  </conditionalFormatting>
  <conditionalFormatting sqref="AA34:AB44">
    <cfRule type="cellIs" dxfId="523" priority="143" stopIfTrue="1" operator="equal">
      <formula>"NO ADMISIBLE"</formula>
    </cfRule>
  </conditionalFormatting>
  <conditionalFormatting sqref="AA34">
    <cfRule type="cellIs" dxfId="522" priority="141" stopIfTrue="1" operator="equal">
      <formula>"NO ADMISIBLE"</formula>
    </cfRule>
    <cfRule type="cellIs" dxfId="521" priority="142" stopIfTrue="1" operator="equal">
      <formula>"ADMISIBLE"</formula>
    </cfRule>
  </conditionalFormatting>
  <conditionalFormatting sqref="AB34:AB44">
    <cfRule type="cellIs" dxfId="520" priority="139" stopIfTrue="1" operator="equal">
      <formula>"NO ADMISIBLE"</formula>
    </cfRule>
    <cfRule type="cellIs" dxfId="519" priority="140" stopIfTrue="1" operator="equal">
      <formula>"ADMISIBLE"</formula>
    </cfRule>
  </conditionalFormatting>
  <conditionalFormatting sqref="AC34:AD44">
    <cfRule type="cellIs" dxfId="518" priority="138" stopIfTrue="1" operator="equal">
      <formula>"NO ADMISIBLE"</formula>
    </cfRule>
  </conditionalFormatting>
  <conditionalFormatting sqref="AC34">
    <cfRule type="cellIs" dxfId="517" priority="136" stopIfTrue="1" operator="equal">
      <formula>"NO ADMISIBLE"</formula>
    </cfRule>
    <cfRule type="cellIs" dxfId="516" priority="137" stopIfTrue="1" operator="equal">
      <formula>"ADMISIBLE"</formula>
    </cfRule>
  </conditionalFormatting>
  <conditionalFormatting sqref="AD34:AD44">
    <cfRule type="cellIs" dxfId="515" priority="134" stopIfTrue="1" operator="equal">
      <formula>"NO ADMISIBLE"</formula>
    </cfRule>
    <cfRule type="cellIs" dxfId="514" priority="135" stopIfTrue="1" operator="equal">
      <formula>"ADMISIBLE"</formula>
    </cfRule>
  </conditionalFormatting>
  <conditionalFormatting sqref="AE34:AE44">
    <cfRule type="cellIs" dxfId="513" priority="132" stopIfTrue="1" operator="equal">
      <formula>"NO ADMISIBLE"</formula>
    </cfRule>
    <cfRule type="cellIs" dxfId="512" priority="133" stopIfTrue="1" operator="equal">
      <formula>"ADMISIBLE"</formula>
    </cfRule>
  </conditionalFormatting>
  <conditionalFormatting sqref="L45:Q55 Y45:Z55 C45:D55 U45:W55 I46:K55">
    <cfRule type="cellIs" dxfId="511" priority="131" stopIfTrue="1" operator="equal">
      <formula>"NO ADMISIBLE"</formula>
    </cfRule>
  </conditionalFormatting>
  <conditionalFormatting sqref="V45 X45:X55 R45:T55">
    <cfRule type="cellIs" dxfId="510" priority="129" stopIfTrue="1" operator="equal">
      <formula>"NO ADMISIBLE"</formula>
    </cfRule>
    <cfRule type="cellIs" dxfId="509" priority="130" stopIfTrue="1" operator="equal">
      <formula>"ADMISIBLE"</formula>
    </cfRule>
  </conditionalFormatting>
  <conditionalFormatting sqref="W45:W55">
    <cfRule type="cellIs" dxfId="508" priority="127" stopIfTrue="1" operator="equal">
      <formula>"NO ADMISIBLE"</formula>
    </cfRule>
    <cfRule type="cellIs" dxfId="507" priority="128" stopIfTrue="1" operator="equal">
      <formula>"ADMISIBLE"</formula>
    </cfRule>
  </conditionalFormatting>
  <conditionalFormatting sqref="AA45:AB55">
    <cfRule type="cellIs" dxfId="506" priority="126" stopIfTrue="1" operator="equal">
      <formula>"NO ADMISIBLE"</formula>
    </cfRule>
  </conditionalFormatting>
  <conditionalFormatting sqref="AA45">
    <cfRule type="cellIs" dxfId="505" priority="124" stopIfTrue="1" operator="equal">
      <formula>"NO ADMISIBLE"</formula>
    </cfRule>
    <cfRule type="cellIs" dxfId="504" priority="125" stopIfTrue="1" operator="equal">
      <formula>"ADMISIBLE"</formula>
    </cfRule>
  </conditionalFormatting>
  <conditionalFormatting sqref="AB45:AB55">
    <cfRule type="cellIs" dxfId="503" priority="122" stopIfTrue="1" operator="equal">
      <formula>"NO ADMISIBLE"</formula>
    </cfRule>
    <cfRule type="cellIs" dxfId="502" priority="123" stopIfTrue="1" operator="equal">
      <formula>"ADMISIBLE"</formula>
    </cfRule>
  </conditionalFormatting>
  <conditionalFormatting sqref="AC45:AD55">
    <cfRule type="cellIs" dxfId="501" priority="121" stopIfTrue="1" operator="equal">
      <formula>"NO ADMISIBLE"</formula>
    </cfRule>
  </conditionalFormatting>
  <conditionalFormatting sqref="AC45">
    <cfRule type="cellIs" dxfId="500" priority="119" stopIfTrue="1" operator="equal">
      <formula>"NO ADMISIBLE"</formula>
    </cfRule>
    <cfRule type="cellIs" dxfId="499" priority="120" stopIfTrue="1" operator="equal">
      <formula>"ADMISIBLE"</formula>
    </cfRule>
  </conditionalFormatting>
  <conditionalFormatting sqref="AD45:AD55">
    <cfRule type="cellIs" dxfId="498" priority="117" stopIfTrue="1" operator="equal">
      <formula>"NO ADMISIBLE"</formula>
    </cfRule>
    <cfRule type="cellIs" dxfId="497" priority="118" stopIfTrue="1" operator="equal">
      <formula>"ADMISIBLE"</formula>
    </cfRule>
  </conditionalFormatting>
  <conditionalFormatting sqref="AE45:AE55">
    <cfRule type="cellIs" dxfId="496" priority="115" stopIfTrue="1" operator="equal">
      <formula>"NO ADMISIBLE"</formula>
    </cfRule>
    <cfRule type="cellIs" dxfId="495" priority="116" stopIfTrue="1" operator="equal">
      <formula>"ADMISIBLE"</formula>
    </cfRule>
  </conditionalFormatting>
  <conditionalFormatting sqref="L56:Q66 Y56:Z66 C56:D66 U56:W66 I57:K66">
    <cfRule type="cellIs" dxfId="494" priority="114" stopIfTrue="1" operator="equal">
      <formula>"NO ADMISIBLE"</formula>
    </cfRule>
  </conditionalFormatting>
  <conditionalFormatting sqref="V56 X56:X66 R56:T66">
    <cfRule type="cellIs" dxfId="493" priority="112" stopIfTrue="1" operator="equal">
      <formula>"NO ADMISIBLE"</formula>
    </cfRule>
    <cfRule type="cellIs" dxfId="492" priority="113" stopIfTrue="1" operator="equal">
      <formula>"ADMISIBLE"</formula>
    </cfRule>
  </conditionalFormatting>
  <conditionalFormatting sqref="W56:W66">
    <cfRule type="cellIs" dxfId="491" priority="110" stopIfTrue="1" operator="equal">
      <formula>"NO ADMISIBLE"</formula>
    </cfRule>
    <cfRule type="cellIs" dxfId="490" priority="111" stopIfTrue="1" operator="equal">
      <formula>"ADMISIBLE"</formula>
    </cfRule>
  </conditionalFormatting>
  <conditionalFormatting sqref="AA56:AB66">
    <cfRule type="cellIs" dxfId="489" priority="109" stopIfTrue="1" operator="equal">
      <formula>"NO ADMISIBLE"</formula>
    </cfRule>
  </conditionalFormatting>
  <conditionalFormatting sqref="AA56">
    <cfRule type="cellIs" dxfId="488" priority="107" stopIfTrue="1" operator="equal">
      <formula>"NO ADMISIBLE"</formula>
    </cfRule>
    <cfRule type="cellIs" dxfId="487" priority="108" stopIfTrue="1" operator="equal">
      <formula>"ADMISIBLE"</formula>
    </cfRule>
  </conditionalFormatting>
  <conditionalFormatting sqref="AB56:AB66">
    <cfRule type="cellIs" dxfId="486" priority="105" stopIfTrue="1" operator="equal">
      <formula>"NO ADMISIBLE"</formula>
    </cfRule>
    <cfRule type="cellIs" dxfId="485" priority="106" stopIfTrue="1" operator="equal">
      <formula>"ADMISIBLE"</formula>
    </cfRule>
  </conditionalFormatting>
  <conditionalFormatting sqref="AC56:AD66">
    <cfRule type="cellIs" dxfId="484" priority="104" stopIfTrue="1" operator="equal">
      <formula>"NO ADMISIBLE"</formula>
    </cfRule>
  </conditionalFormatting>
  <conditionalFormatting sqref="AC56">
    <cfRule type="cellIs" dxfId="483" priority="102" stopIfTrue="1" operator="equal">
      <formula>"NO ADMISIBLE"</formula>
    </cfRule>
    <cfRule type="cellIs" dxfId="482" priority="103" stopIfTrue="1" operator="equal">
      <formula>"ADMISIBLE"</formula>
    </cfRule>
  </conditionalFormatting>
  <conditionalFormatting sqref="AD56:AD66">
    <cfRule type="cellIs" dxfId="481" priority="100" stopIfTrue="1" operator="equal">
      <formula>"NO ADMISIBLE"</formula>
    </cfRule>
    <cfRule type="cellIs" dxfId="480" priority="101" stopIfTrue="1" operator="equal">
      <formula>"ADMISIBLE"</formula>
    </cfRule>
  </conditionalFormatting>
  <conditionalFormatting sqref="AE56:AE66">
    <cfRule type="cellIs" dxfId="479" priority="98" stopIfTrue="1" operator="equal">
      <formula>"NO ADMISIBLE"</formula>
    </cfRule>
    <cfRule type="cellIs" dxfId="478" priority="99" stopIfTrue="1" operator="equal">
      <formula>"ADMISIBLE"</formula>
    </cfRule>
  </conditionalFormatting>
  <conditionalFormatting sqref="L67:Q77 Y67:Z77 C67:D77 U67:W77 I68:K77">
    <cfRule type="cellIs" dxfId="477" priority="97" stopIfTrue="1" operator="equal">
      <formula>"NO ADMISIBLE"</formula>
    </cfRule>
  </conditionalFormatting>
  <conditionalFormatting sqref="V67 X67:X77 R67:T77">
    <cfRule type="cellIs" dxfId="476" priority="95" stopIfTrue="1" operator="equal">
      <formula>"NO ADMISIBLE"</formula>
    </cfRule>
    <cfRule type="cellIs" dxfId="475" priority="96" stopIfTrue="1" operator="equal">
      <formula>"ADMISIBLE"</formula>
    </cfRule>
  </conditionalFormatting>
  <conditionalFormatting sqref="W67:W77">
    <cfRule type="cellIs" dxfId="474" priority="93" stopIfTrue="1" operator="equal">
      <formula>"NO ADMISIBLE"</formula>
    </cfRule>
    <cfRule type="cellIs" dxfId="473" priority="94" stopIfTrue="1" operator="equal">
      <formula>"ADMISIBLE"</formula>
    </cfRule>
  </conditionalFormatting>
  <conditionalFormatting sqref="AA67:AB77">
    <cfRule type="cellIs" dxfId="472" priority="92" stopIfTrue="1" operator="equal">
      <formula>"NO ADMISIBLE"</formula>
    </cfRule>
  </conditionalFormatting>
  <conditionalFormatting sqref="AA67">
    <cfRule type="cellIs" dxfId="471" priority="90" stopIfTrue="1" operator="equal">
      <formula>"NO ADMISIBLE"</formula>
    </cfRule>
    <cfRule type="cellIs" dxfId="470" priority="91" stopIfTrue="1" operator="equal">
      <formula>"ADMISIBLE"</formula>
    </cfRule>
  </conditionalFormatting>
  <conditionalFormatting sqref="AB67:AB77">
    <cfRule type="cellIs" dxfId="469" priority="88" stopIfTrue="1" operator="equal">
      <formula>"NO ADMISIBLE"</formula>
    </cfRule>
    <cfRule type="cellIs" dxfId="468" priority="89" stopIfTrue="1" operator="equal">
      <formula>"ADMISIBLE"</formula>
    </cfRule>
  </conditionalFormatting>
  <conditionalFormatting sqref="AC67:AD77">
    <cfRule type="cellIs" dxfId="467" priority="87" stopIfTrue="1" operator="equal">
      <formula>"NO ADMISIBLE"</formula>
    </cfRule>
  </conditionalFormatting>
  <conditionalFormatting sqref="AC67">
    <cfRule type="cellIs" dxfId="466" priority="85" stopIfTrue="1" operator="equal">
      <formula>"NO ADMISIBLE"</formula>
    </cfRule>
    <cfRule type="cellIs" dxfId="465" priority="86" stopIfTrue="1" operator="equal">
      <formula>"ADMISIBLE"</formula>
    </cfRule>
  </conditionalFormatting>
  <conditionalFormatting sqref="AD67:AD77">
    <cfRule type="cellIs" dxfId="464" priority="83" stopIfTrue="1" operator="equal">
      <formula>"NO ADMISIBLE"</formula>
    </cfRule>
    <cfRule type="cellIs" dxfId="463" priority="84" stopIfTrue="1" operator="equal">
      <formula>"ADMISIBLE"</formula>
    </cfRule>
  </conditionalFormatting>
  <conditionalFormatting sqref="AE67:AE77">
    <cfRule type="cellIs" dxfId="462" priority="81" stopIfTrue="1" operator="equal">
      <formula>"NO ADMISIBLE"</formula>
    </cfRule>
    <cfRule type="cellIs" dxfId="461" priority="82" stopIfTrue="1" operator="equal">
      <formula>"ADMISIBLE"</formula>
    </cfRule>
  </conditionalFormatting>
  <conditionalFormatting sqref="L78:Q88 Y78:Z88 C78:D88 U78:W88 I79:K88">
    <cfRule type="cellIs" dxfId="460" priority="80" stopIfTrue="1" operator="equal">
      <formula>"NO ADMISIBLE"</formula>
    </cfRule>
  </conditionalFormatting>
  <conditionalFormatting sqref="V78 X78:X88 R78:T88">
    <cfRule type="cellIs" dxfId="459" priority="78" stopIfTrue="1" operator="equal">
      <formula>"NO ADMISIBLE"</formula>
    </cfRule>
    <cfRule type="cellIs" dxfId="458" priority="79" stopIfTrue="1" operator="equal">
      <formula>"ADMISIBLE"</formula>
    </cfRule>
  </conditionalFormatting>
  <conditionalFormatting sqref="W78:W88">
    <cfRule type="cellIs" dxfId="457" priority="76" stopIfTrue="1" operator="equal">
      <formula>"NO ADMISIBLE"</formula>
    </cfRule>
    <cfRule type="cellIs" dxfId="456" priority="77" stopIfTrue="1" operator="equal">
      <formula>"ADMISIBLE"</formula>
    </cfRule>
  </conditionalFormatting>
  <conditionalFormatting sqref="AA78:AB88">
    <cfRule type="cellIs" dxfId="455" priority="75" stopIfTrue="1" operator="equal">
      <formula>"NO ADMISIBLE"</formula>
    </cfRule>
  </conditionalFormatting>
  <conditionalFormatting sqref="AA78">
    <cfRule type="cellIs" dxfId="454" priority="73" stopIfTrue="1" operator="equal">
      <formula>"NO ADMISIBLE"</formula>
    </cfRule>
    <cfRule type="cellIs" dxfId="453" priority="74" stopIfTrue="1" operator="equal">
      <formula>"ADMISIBLE"</formula>
    </cfRule>
  </conditionalFormatting>
  <conditionalFormatting sqref="AB78:AB88">
    <cfRule type="cellIs" dxfId="452" priority="71" stopIfTrue="1" operator="equal">
      <formula>"NO ADMISIBLE"</formula>
    </cfRule>
    <cfRule type="cellIs" dxfId="451" priority="72" stopIfTrue="1" operator="equal">
      <formula>"ADMISIBLE"</formula>
    </cfRule>
  </conditionalFormatting>
  <conditionalFormatting sqref="AC78:AD88">
    <cfRule type="cellIs" dxfId="450" priority="70" stopIfTrue="1" operator="equal">
      <formula>"NO ADMISIBLE"</formula>
    </cfRule>
  </conditionalFormatting>
  <conditionalFormatting sqref="AC78">
    <cfRule type="cellIs" dxfId="449" priority="68" stopIfTrue="1" operator="equal">
      <formula>"NO ADMISIBLE"</formula>
    </cfRule>
    <cfRule type="cellIs" dxfId="448" priority="69" stopIfTrue="1" operator="equal">
      <formula>"ADMISIBLE"</formula>
    </cfRule>
  </conditionalFormatting>
  <conditionalFormatting sqref="AD78:AD88">
    <cfRule type="cellIs" dxfId="447" priority="66" stopIfTrue="1" operator="equal">
      <formula>"NO ADMISIBLE"</formula>
    </cfRule>
    <cfRule type="cellIs" dxfId="446" priority="67" stopIfTrue="1" operator="equal">
      <formula>"ADMISIBLE"</formula>
    </cfRule>
  </conditionalFormatting>
  <conditionalFormatting sqref="AE78:AE88">
    <cfRule type="cellIs" dxfId="445" priority="64" stopIfTrue="1" operator="equal">
      <formula>"NO ADMISIBLE"</formula>
    </cfRule>
    <cfRule type="cellIs" dxfId="444" priority="65" stopIfTrue="1" operator="equal">
      <formula>"ADMISIBLE"</formula>
    </cfRule>
  </conditionalFormatting>
  <conditionalFormatting sqref="L89:Q99 Y89:Z99 C89:D99 U89:W99 I90:K99">
    <cfRule type="cellIs" dxfId="443" priority="63" stopIfTrue="1" operator="equal">
      <formula>"NO ADMISIBLE"</formula>
    </cfRule>
  </conditionalFormatting>
  <conditionalFormatting sqref="V89 X89:X99 R89:T99">
    <cfRule type="cellIs" dxfId="442" priority="61" stopIfTrue="1" operator="equal">
      <formula>"NO ADMISIBLE"</formula>
    </cfRule>
    <cfRule type="cellIs" dxfId="441" priority="62" stopIfTrue="1" operator="equal">
      <formula>"ADMISIBLE"</formula>
    </cfRule>
  </conditionalFormatting>
  <conditionalFormatting sqref="W89:W99">
    <cfRule type="cellIs" dxfId="440" priority="59" stopIfTrue="1" operator="equal">
      <formula>"NO ADMISIBLE"</formula>
    </cfRule>
    <cfRule type="cellIs" dxfId="439" priority="60" stopIfTrue="1" operator="equal">
      <formula>"ADMISIBLE"</formula>
    </cfRule>
  </conditionalFormatting>
  <conditionalFormatting sqref="AA89:AB99">
    <cfRule type="cellIs" dxfId="438" priority="58" stopIfTrue="1" operator="equal">
      <formula>"NO ADMISIBLE"</formula>
    </cfRule>
  </conditionalFormatting>
  <conditionalFormatting sqref="AA89">
    <cfRule type="cellIs" dxfId="437" priority="56" stopIfTrue="1" operator="equal">
      <formula>"NO ADMISIBLE"</formula>
    </cfRule>
    <cfRule type="cellIs" dxfId="436" priority="57" stopIfTrue="1" operator="equal">
      <formula>"ADMISIBLE"</formula>
    </cfRule>
  </conditionalFormatting>
  <conditionalFormatting sqref="AB89:AB99">
    <cfRule type="cellIs" dxfId="435" priority="54" stopIfTrue="1" operator="equal">
      <formula>"NO ADMISIBLE"</formula>
    </cfRule>
    <cfRule type="cellIs" dxfId="434" priority="55" stopIfTrue="1" operator="equal">
      <formula>"ADMISIBLE"</formula>
    </cfRule>
  </conditionalFormatting>
  <conditionalFormatting sqref="AC89:AD99">
    <cfRule type="cellIs" dxfId="433" priority="53" stopIfTrue="1" operator="equal">
      <formula>"NO ADMISIBLE"</formula>
    </cfRule>
  </conditionalFormatting>
  <conditionalFormatting sqref="AC89">
    <cfRule type="cellIs" dxfId="432" priority="51" stopIfTrue="1" operator="equal">
      <formula>"NO ADMISIBLE"</formula>
    </cfRule>
    <cfRule type="cellIs" dxfId="431" priority="52" stopIfTrue="1" operator="equal">
      <formula>"ADMISIBLE"</formula>
    </cfRule>
  </conditionalFormatting>
  <conditionalFormatting sqref="AD89:AD99">
    <cfRule type="cellIs" dxfId="430" priority="49" stopIfTrue="1" operator="equal">
      <formula>"NO ADMISIBLE"</formula>
    </cfRule>
    <cfRule type="cellIs" dxfId="429" priority="50" stopIfTrue="1" operator="equal">
      <formula>"ADMISIBLE"</formula>
    </cfRule>
  </conditionalFormatting>
  <conditionalFormatting sqref="AE89:AE99">
    <cfRule type="cellIs" dxfId="428" priority="47" stopIfTrue="1" operator="equal">
      <formula>"NO ADMISIBLE"</formula>
    </cfRule>
    <cfRule type="cellIs" dxfId="427" priority="48" stopIfTrue="1" operator="equal">
      <formula>"ADMISIBLE"</formula>
    </cfRule>
  </conditionalFormatting>
  <conditionalFormatting sqref="L100:Q110 Y100:Z110 C100:D110 U100:W110 I104:L104 I101:K110">
    <cfRule type="cellIs" dxfId="426" priority="46" stopIfTrue="1" operator="equal">
      <formula>"NO ADMISIBLE"</formula>
    </cfRule>
  </conditionalFormatting>
  <conditionalFormatting sqref="V100 X100:X110 R100:T110">
    <cfRule type="cellIs" dxfId="425" priority="44" stopIfTrue="1" operator="equal">
      <formula>"NO ADMISIBLE"</formula>
    </cfRule>
    <cfRule type="cellIs" dxfId="424" priority="45" stopIfTrue="1" operator="equal">
      <formula>"ADMISIBLE"</formula>
    </cfRule>
  </conditionalFormatting>
  <conditionalFormatting sqref="W100:W110">
    <cfRule type="cellIs" dxfId="423" priority="42" stopIfTrue="1" operator="equal">
      <formula>"NO ADMISIBLE"</formula>
    </cfRule>
    <cfRule type="cellIs" dxfId="422" priority="43" stopIfTrue="1" operator="equal">
      <formula>"ADMISIBLE"</formula>
    </cfRule>
  </conditionalFormatting>
  <conditionalFormatting sqref="AA100:AB110">
    <cfRule type="cellIs" dxfId="421" priority="41" stopIfTrue="1" operator="equal">
      <formula>"NO ADMISIBLE"</formula>
    </cfRule>
  </conditionalFormatting>
  <conditionalFormatting sqref="AA100">
    <cfRule type="cellIs" dxfId="420" priority="39" stopIfTrue="1" operator="equal">
      <formula>"NO ADMISIBLE"</formula>
    </cfRule>
    <cfRule type="cellIs" dxfId="419" priority="40" stopIfTrue="1" operator="equal">
      <formula>"ADMISIBLE"</formula>
    </cfRule>
  </conditionalFormatting>
  <conditionalFormatting sqref="AB100:AB110">
    <cfRule type="cellIs" dxfId="418" priority="37" stopIfTrue="1" operator="equal">
      <formula>"NO ADMISIBLE"</formula>
    </cfRule>
    <cfRule type="cellIs" dxfId="417" priority="38" stopIfTrue="1" operator="equal">
      <formula>"ADMISIBLE"</formula>
    </cfRule>
  </conditionalFormatting>
  <conditionalFormatting sqref="AC100:AD110">
    <cfRule type="cellIs" dxfId="416" priority="36" stopIfTrue="1" operator="equal">
      <formula>"NO ADMISIBLE"</formula>
    </cfRule>
  </conditionalFormatting>
  <conditionalFormatting sqref="AC100">
    <cfRule type="cellIs" dxfId="415" priority="34" stopIfTrue="1" operator="equal">
      <formula>"NO ADMISIBLE"</formula>
    </cfRule>
    <cfRule type="cellIs" dxfId="414" priority="35" stopIfTrue="1" operator="equal">
      <formula>"ADMISIBLE"</formula>
    </cfRule>
  </conditionalFormatting>
  <conditionalFormatting sqref="AD100:AD110">
    <cfRule type="cellIs" dxfId="413" priority="32" stopIfTrue="1" operator="equal">
      <formula>"NO ADMISIBLE"</formula>
    </cfRule>
    <cfRule type="cellIs" dxfId="412" priority="33" stopIfTrue="1" operator="equal">
      <formula>"ADMISIBLE"</formula>
    </cfRule>
  </conditionalFormatting>
  <conditionalFormatting sqref="AE100:AE110">
    <cfRule type="cellIs" dxfId="411" priority="30" stopIfTrue="1" operator="equal">
      <formula>"NO ADMISIBLE"</formula>
    </cfRule>
    <cfRule type="cellIs" dxfId="410" priority="31" stopIfTrue="1" operator="equal">
      <formula>"ADMISIBLE"</formula>
    </cfRule>
  </conditionalFormatting>
  <conditionalFormatting sqref="L111:Q121 Y111:Z121 C111:D121 U111:W121 I112:K121">
    <cfRule type="cellIs" dxfId="409" priority="29" stopIfTrue="1" operator="equal">
      <formula>"NO ADMISIBLE"</formula>
    </cfRule>
  </conditionalFormatting>
  <conditionalFormatting sqref="V111 X111:X121 R111:T121">
    <cfRule type="cellIs" dxfId="408" priority="27" stopIfTrue="1" operator="equal">
      <formula>"NO ADMISIBLE"</formula>
    </cfRule>
    <cfRule type="cellIs" dxfId="407" priority="28" stopIfTrue="1" operator="equal">
      <formula>"ADMISIBLE"</formula>
    </cfRule>
  </conditionalFormatting>
  <conditionalFormatting sqref="W111:W121">
    <cfRule type="cellIs" dxfId="406" priority="25" stopIfTrue="1" operator="equal">
      <formula>"NO ADMISIBLE"</formula>
    </cfRule>
    <cfRule type="cellIs" dxfId="405" priority="26" stopIfTrue="1" operator="equal">
      <formula>"ADMISIBLE"</formula>
    </cfRule>
  </conditionalFormatting>
  <conditionalFormatting sqref="AA111:AB121">
    <cfRule type="cellIs" dxfId="404" priority="24" stopIfTrue="1" operator="equal">
      <formula>"NO ADMISIBLE"</formula>
    </cfRule>
  </conditionalFormatting>
  <conditionalFormatting sqref="AA111">
    <cfRule type="cellIs" dxfId="403" priority="22" stopIfTrue="1" operator="equal">
      <formula>"NO ADMISIBLE"</formula>
    </cfRule>
    <cfRule type="cellIs" dxfId="402" priority="23" stopIfTrue="1" operator="equal">
      <formula>"ADMISIBLE"</formula>
    </cfRule>
  </conditionalFormatting>
  <conditionalFormatting sqref="AB111:AB121">
    <cfRule type="cellIs" dxfId="401" priority="20" stopIfTrue="1" operator="equal">
      <formula>"NO ADMISIBLE"</formula>
    </cfRule>
    <cfRule type="cellIs" dxfId="400" priority="21" stopIfTrue="1" operator="equal">
      <formula>"ADMISIBLE"</formula>
    </cfRule>
  </conditionalFormatting>
  <conditionalFormatting sqref="AC111:AD121">
    <cfRule type="cellIs" dxfId="399" priority="19" stopIfTrue="1" operator="equal">
      <formula>"NO ADMISIBLE"</formula>
    </cfRule>
  </conditionalFormatting>
  <conditionalFormatting sqref="AC111">
    <cfRule type="cellIs" dxfId="398" priority="17" stopIfTrue="1" operator="equal">
      <formula>"NO ADMISIBLE"</formula>
    </cfRule>
    <cfRule type="cellIs" dxfId="397" priority="18" stopIfTrue="1" operator="equal">
      <formula>"ADMISIBLE"</formula>
    </cfRule>
  </conditionalFormatting>
  <conditionalFormatting sqref="AD111:AD121">
    <cfRule type="cellIs" dxfId="396" priority="15" stopIfTrue="1" operator="equal">
      <formula>"NO ADMISIBLE"</formula>
    </cfRule>
    <cfRule type="cellIs" dxfId="395" priority="16" stopIfTrue="1" operator="equal">
      <formula>"ADMISIBLE"</formula>
    </cfRule>
  </conditionalFormatting>
  <conditionalFormatting sqref="AE111:AE121">
    <cfRule type="cellIs" dxfId="394" priority="13" stopIfTrue="1" operator="equal">
      <formula>"NO ADMISIBLE"</formula>
    </cfRule>
    <cfRule type="cellIs" dxfId="393" priority="14" stopIfTrue="1" operator="equal">
      <formula>"ADMISIBLE"</formula>
    </cfRule>
  </conditionalFormatting>
  <conditionalFormatting sqref="C46:C47">
    <cfRule type="cellIs" dxfId="392" priority="12" stopIfTrue="1" operator="equal">
      <formula>"NO ADMISIBLE"</formula>
    </cfRule>
  </conditionalFormatting>
  <conditionalFormatting sqref="C100:C105">
    <cfRule type="cellIs" dxfId="391" priority="11" stopIfTrue="1" operator="equal">
      <formula>"NO ADMISIBLE"</formula>
    </cfRule>
  </conditionalFormatting>
  <conditionalFormatting sqref="D101:D105">
    <cfRule type="cellIs" dxfId="390" priority="10" stopIfTrue="1" operator="equal">
      <formula>"NO ADMISIBLE"</formula>
    </cfRule>
  </conditionalFormatting>
  <conditionalFormatting sqref="W100">
    <cfRule type="cellIs" dxfId="389" priority="9" stopIfTrue="1" operator="equal">
      <formula>"NO ADMISIBLE"</formula>
    </cfRule>
  </conditionalFormatting>
  <conditionalFormatting sqref="X100">
    <cfRule type="cellIs" dxfId="388" priority="7" stopIfTrue="1" operator="equal">
      <formula>"NO ADMISIBLE"</formula>
    </cfRule>
    <cfRule type="cellIs" dxfId="387" priority="8" stopIfTrue="1" operator="equal">
      <formula>"ADMISIBLE"</formula>
    </cfRule>
  </conditionalFormatting>
  <conditionalFormatting sqref="W100">
    <cfRule type="cellIs" dxfId="386" priority="5" stopIfTrue="1" operator="equal">
      <formula>"NO ADMISIBLE"</formula>
    </cfRule>
    <cfRule type="cellIs" dxfId="385" priority="6" stopIfTrue="1" operator="equal">
      <formula>"ADMISIBLE"</formula>
    </cfRule>
  </conditionalFormatting>
  <conditionalFormatting sqref="AE100">
    <cfRule type="cellIs" dxfId="384" priority="3" stopIfTrue="1" operator="equal">
      <formula>"NO ADMISIBLE"</formula>
    </cfRule>
    <cfRule type="cellIs" dxfId="383" priority="4" stopIfTrue="1" operator="equal">
      <formula>"ADMISIBLE"</formula>
    </cfRule>
  </conditionalFormatting>
  <conditionalFormatting sqref="AE100">
    <cfRule type="cellIs" dxfId="382" priority="1" stopIfTrue="1" operator="equal">
      <formula>"NO ADMISIBLE"</formula>
    </cfRule>
    <cfRule type="cellIs" dxfId="381" priority="2" stopIfTrue="1" operator="equal">
      <formula>"ADMISIBLE"</formula>
    </cfRule>
  </conditionalFormatting>
  <dataValidations count="1">
    <dataValidation type="list" allowBlank="1" showInputMessage="1" showErrorMessage="1" sqref="C48:C121 C12:C45 D12:D121" xr:uid="{00000000-0002-0000-0500-000000000000}">
      <formula1>prueba</formula1>
    </dataValidation>
  </dataValidations>
  <printOptions horizontalCentered="1" verticalCentered="1"/>
  <pageMargins left="0.19685039370078741" right="0.75" top="0.55118110236220474" bottom="0.43307086614173229" header="0" footer="0"/>
  <pageSetup paperSize="14" scale="50" orientation="landscape" horizontalDpi="300" verticalDpi="300" r:id="rId2"/>
  <headerFooter alignWithMargins="0">
    <oddFooter>&amp;RElaboro: JJR
&amp;D</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58" r:id="rId5" name="Button 34">
              <controlPr defaultSize="0" print="0" autoFill="0" autoPict="0" macro="[0]!copiar" altText="No. Propuestas">
                <anchor moveWithCells="1" sizeWithCells="1">
                  <from>
                    <xdr:col>0</xdr:col>
                    <xdr:colOff>0</xdr:colOff>
                    <xdr:row>1</xdr:row>
                    <xdr:rowOff>0</xdr:rowOff>
                  </from>
                  <to>
                    <xdr:col>1</xdr:col>
                    <xdr:colOff>0</xdr:colOff>
                    <xdr:row>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1"/>
  <dimension ref="A2:O117"/>
  <sheetViews>
    <sheetView topLeftCell="C1" workbookViewId="0">
      <selection activeCell="F10" sqref="F10"/>
    </sheetView>
  </sheetViews>
  <sheetFormatPr baseColWidth="10" defaultRowHeight="12.75" x14ac:dyDescent="0.2"/>
  <cols>
    <col min="1" max="1" width="11.42578125" style="228" customWidth="1"/>
    <col min="2" max="2" width="11.28515625" style="228" customWidth="1"/>
    <col min="3" max="3" width="3.85546875" style="228" customWidth="1"/>
    <col min="4" max="4" width="29.42578125" style="228" customWidth="1"/>
    <col min="5" max="5" width="15" style="228" customWidth="1"/>
    <col min="6" max="6" width="31.28515625" style="228" customWidth="1"/>
    <col min="7" max="8" width="17" style="228" customWidth="1"/>
    <col min="9" max="9" width="13.85546875" style="214" customWidth="1"/>
    <col min="10" max="10" width="36.140625" style="214" customWidth="1"/>
    <col min="11" max="11" width="32.28515625" style="228" customWidth="1"/>
    <col min="12" max="12" width="13.85546875" style="244" customWidth="1"/>
    <col min="13" max="13" width="9.7109375" style="245" customWidth="1"/>
    <col min="14" max="14" width="12.5703125" style="228" customWidth="1"/>
    <col min="15" max="15" width="12.7109375" style="228" customWidth="1"/>
    <col min="16" max="16384" width="11.42578125" style="228"/>
  </cols>
  <sheetData>
    <row r="2" spans="1:15" s="234" customFormat="1" ht="20.25" customHeight="1" x14ac:dyDescent="0.2">
      <c r="C2" s="608" t="s">
        <v>210</v>
      </c>
      <c r="D2" s="608"/>
      <c r="E2" s="608"/>
      <c r="F2" s="608"/>
      <c r="G2" s="608"/>
      <c r="H2" s="608"/>
      <c r="I2" s="608"/>
      <c r="J2" s="608"/>
      <c r="L2" s="235"/>
      <c r="M2" s="236"/>
    </row>
    <row r="3" spans="1:15" s="234" customFormat="1" ht="18" customHeight="1" x14ac:dyDescent="0.2">
      <c r="C3" s="609" t="s">
        <v>224</v>
      </c>
      <c r="D3" s="609"/>
      <c r="E3" s="609"/>
      <c r="F3" s="609"/>
      <c r="G3" s="609"/>
      <c r="H3" s="609"/>
      <c r="I3" s="609"/>
      <c r="J3" s="609"/>
      <c r="L3" s="235"/>
      <c r="M3" s="236"/>
    </row>
    <row r="4" spans="1:15" s="234" customFormat="1" ht="13.5" customHeight="1" x14ac:dyDescent="0.2">
      <c r="C4" s="610" t="str">
        <f>'Capacidad Financiera'!B4</f>
        <v>LICITACIÓN PÚBLICA No. LP-DO-003-2014</v>
      </c>
      <c r="D4" s="610"/>
      <c r="E4" s="610"/>
      <c r="F4" s="610"/>
      <c r="G4" s="610"/>
      <c r="H4" s="610"/>
      <c r="I4" s="610"/>
      <c r="J4" s="610"/>
      <c r="L4" s="235"/>
      <c r="M4" s="236"/>
    </row>
    <row r="5" spans="1:15" s="234" customFormat="1" ht="13.5" customHeight="1" x14ac:dyDescent="0.2">
      <c r="C5" s="610" t="s">
        <v>226</v>
      </c>
      <c r="D5" s="610"/>
      <c r="E5" s="610"/>
      <c r="F5" s="610"/>
      <c r="G5" s="610"/>
      <c r="H5" s="610"/>
      <c r="I5" s="610"/>
      <c r="J5" s="610"/>
      <c r="L5" s="235"/>
      <c r="M5" s="236"/>
    </row>
    <row r="6" spans="1:15" s="234" customFormat="1" ht="14.25" thickBot="1" x14ac:dyDescent="0.25">
      <c r="C6" s="237"/>
      <c r="D6" s="238"/>
      <c r="E6" s="239"/>
      <c r="F6" s="239"/>
      <c r="G6" s="239"/>
      <c r="H6" s="240"/>
      <c r="I6" s="242"/>
      <c r="J6" s="242"/>
      <c r="L6" s="235"/>
      <c r="M6" s="236"/>
    </row>
    <row r="7" spans="1:15" ht="69" customHeight="1" x14ac:dyDescent="0.2">
      <c r="C7" s="611" t="s">
        <v>165</v>
      </c>
      <c r="D7" s="613" t="s">
        <v>164</v>
      </c>
      <c r="E7" s="615" t="s">
        <v>228</v>
      </c>
      <c r="F7" s="615" t="s">
        <v>245</v>
      </c>
      <c r="G7" s="615" t="s">
        <v>246</v>
      </c>
      <c r="H7" s="615" t="s">
        <v>247</v>
      </c>
      <c r="I7" s="606" t="s">
        <v>226</v>
      </c>
      <c r="J7" s="607"/>
    </row>
    <row r="8" spans="1:15" ht="73.5" customHeight="1" thickBot="1" x14ac:dyDescent="0.25">
      <c r="C8" s="612"/>
      <c r="D8" s="614"/>
      <c r="E8" s="616"/>
      <c r="F8" s="616"/>
      <c r="G8" s="616"/>
      <c r="H8" s="616"/>
      <c r="I8" s="285" t="s">
        <v>229</v>
      </c>
      <c r="J8" s="286" t="s">
        <v>230</v>
      </c>
    </row>
    <row r="9" spans="1:15" ht="13.5" thickBot="1" x14ac:dyDescent="0.25">
      <c r="A9" s="267" t="s">
        <v>231</v>
      </c>
      <c r="C9" s="133">
        <f>+'Capacidad Financiera'!B12</f>
        <v>1</v>
      </c>
      <c r="D9" s="134" t="str">
        <f>IF(ISERROR(VLOOKUP(C9,'Capacidad Financiera'!$B$12:$X$62720,2,0)),"",VLOOKUP(C9,'Capacidad Financiera'!$B$12:$X$3580,2,0))</f>
        <v>CONSORCIO REGIONAL NARIÑO</v>
      </c>
      <c r="E9" s="135">
        <f>IF(ISERROR(VLOOKUP(C9,'Capacidad Financiera'!$B$12:$X$62720,3,0)),"",VLOOKUP(C9,'Capacidad Financiera'!$B$12:$X$62720,3,0))</f>
        <v>1</v>
      </c>
      <c r="F9" s="136"/>
      <c r="G9" s="136"/>
      <c r="H9" s="136" t="str">
        <f>IF(OR(D9="",E9="",F9=""),"",IF(C10="",IF(C9&lt;&gt;"",IF(ISERROR(VLOOKUP($A$10,POA!$A$2:$D$25,2,0)),"",VLOOKUP($A$10,POA!$A$2:$D$25,2,0)),""),""))</f>
        <v/>
      </c>
      <c r="I9" s="282" t="str">
        <f>IF(OR(D9="",E9="",F9=""),"",IF(C10="",IF(C9&lt;&gt;"",F9/H9,""),""))</f>
        <v/>
      </c>
      <c r="J9" s="278" t="str">
        <f>IF(C10="",IF(F9="","",IF(AND(I9&gt;0,I9&lt;=Experiencia1),Puntajes!$D$4,IF(AND(I9&gt;Experiencia1,I9&lt;=Experiencia2),Puntajes!$D$5,IF(AND(I9&gt;Experiencia2,I9&lt;=Experiencia3),Puntajes!$D$6,IF(I9&gt;Experiencia3,Puntajes!$D$7,0))))),"")</f>
        <v/>
      </c>
      <c r="L9" s="246"/>
      <c r="M9" s="247"/>
      <c r="N9" s="229"/>
      <c r="O9" s="248"/>
    </row>
    <row r="10" spans="1:15" ht="26.25" thickBot="1" x14ac:dyDescent="0.25">
      <c r="A10" s="281">
        <v>1</v>
      </c>
      <c r="C10" s="139">
        <f>+'Capacidad Financiera'!B13</f>
        <v>1.1000000000000001</v>
      </c>
      <c r="D10" s="206" t="str">
        <f>IF(ISERROR(VLOOKUP(C10,'Capacidad Financiera'!$B$12:$X$62720,2,0)),"",VLOOKUP(C10,'Capacidad Financiera'!$B$12:$X$3580,2,0))</f>
        <v>CONSTRUCCIONES RUBAU S.A. SUCURSAL COLOMBIA</v>
      </c>
      <c r="E10" s="277">
        <f>IF(ISERROR(VLOOKUP(C10,'Capacidad Financiera'!$B$12:$X$62720,3,0)),"",VLOOKUP(C10,'Capacidad Financiera'!$B$12:$X$62720,3,0))</f>
        <v>0.8</v>
      </c>
      <c r="F10" s="255">
        <f>+'CONTRATOS EJECUTADOS'!G75</f>
        <v>3285880484471.2002</v>
      </c>
      <c r="G10" s="255">
        <f t="shared" ref="G10:G19" si="0">IF(OR(D10="",E10="",F10=""),"",F10/SALACTUAL)</f>
        <v>5334221.5657000002</v>
      </c>
      <c r="H10" s="255">
        <f>IF(OR(D10="",E10="",F10=""),"",IF(C10&lt;&gt;"",IF(ISERROR(VLOOKUP($A$10,POA!$A$2:$D$25,2,0)),"",VLOOKUP($A$10,POA!$A$2:$D$25,2,0)/SALACTUAL),""))</f>
        <v>209821.42857142858</v>
      </c>
      <c r="I10" s="290">
        <f>IF(OR(D10="",E10="",G10=""),"",IF(C10&lt;&gt;"",G10/(H10*E10),""))</f>
        <v>31.778341242468084</v>
      </c>
      <c r="J10" s="294">
        <f>IF(OR(D10="",E10="",F10=""),"",IF(AND(I10&gt;0,I10&lt;=Experiencia1),Puntajes!$D$4,IF(AND(I10&gt;Experiencia1,I10&lt;=Experiencia2),Puntajes!$D$5,IF(AND(I10&gt;Experiencia2,I10&lt;=Experiencia3),Puntajes!$D$6,IF(I10&gt;Experiencia3,Puntajes!$D$7,0)))))</f>
        <v>120</v>
      </c>
    </row>
    <row r="11" spans="1:15" x14ac:dyDescent="0.2">
      <c r="C11" s="139">
        <f>+'Capacidad Financiera'!B14</f>
        <v>1.2000000000000002</v>
      </c>
      <c r="D11" s="206" t="str">
        <f>IF(ISERROR(VLOOKUP(C11,'Capacidad Financiera'!$B$12:$X$62720,2,0)),"",VLOOKUP(C11,'Capacidad Financiera'!$B$12:$X$3580,2,0))</f>
        <v>ITAC CONSTRUCCIONES LTDA</v>
      </c>
      <c r="E11" s="277">
        <f>IF(ISERROR(VLOOKUP(C11,'Capacidad Financiera'!$B$12:$X$62720,3,0)),"",VLOOKUP(C11,'Capacidad Financiera'!$B$12:$X$62720,3,0))</f>
        <v>0.2</v>
      </c>
      <c r="F11" s="255">
        <f>+'CONTRATOS EJECUTADOS'!G94</f>
        <v>24594243150.400002</v>
      </c>
      <c r="G11" s="255">
        <f t="shared" si="0"/>
        <v>39925.719400000002</v>
      </c>
      <c r="H11" s="255">
        <f>IF(OR(D11="",E11="",F11=""),"",IF(C11&lt;&gt;"",IF(ISERROR(VLOOKUP($A$10,POA!$A$2:$D$25,2,0)),"",VLOOKUP($A$10,POA!$A$2:$D$25,2,0)/SALACTUAL),""))</f>
        <v>209821.42857142858</v>
      </c>
      <c r="I11" s="290">
        <f t="shared" ref="I11:I19" si="1">IF(OR(D11="",E11="",G11=""),"",IF(C11&lt;&gt;"",G11/(H11*E11),""))</f>
        <v>0.95142139846808504</v>
      </c>
      <c r="J11" s="294">
        <f>IF(OR(D11="",E11="",F11=""),"",IF(AND(I11&gt;0,I11&lt;=Experiencia1),Puntajes!$D$4,IF(AND(I11&gt;Experiencia1,I11&lt;=Experiencia2),Puntajes!$D$5,IF(AND(I11&gt;Experiencia2,I11&lt;=Experiencia3),Puntajes!$D$6,IF(I11&gt;Experiencia3,Puntajes!$D$7,0)))))</f>
        <v>60</v>
      </c>
    </row>
    <row r="12" spans="1:15" x14ac:dyDescent="0.2">
      <c r="C12" s="139" t="str">
        <f>+'Capacidad Financiera'!B15</f>
        <v/>
      </c>
      <c r="D12" s="206">
        <f>IF(ISERROR(VLOOKUP(C12,'Capacidad Financiera'!$B$12:$X$62720,2,0)),"",VLOOKUP(C12,'Capacidad Financiera'!$B$12:$X$3580,2,0))</f>
        <v>0</v>
      </c>
      <c r="E12" s="277">
        <f>IF(ISERROR(VLOOKUP(C12,'Capacidad Financiera'!$B$12:$X$62720,3,0)),"",VLOOKUP(C12,'Capacidad Financiera'!$B$12:$X$62720,3,0))</f>
        <v>0</v>
      </c>
      <c r="F12" s="255"/>
      <c r="G12" s="255" t="str">
        <f t="shared" si="0"/>
        <v/>
      </c>
      <c r="H12" s="255" t="str">
        <f>IF(OR(D12="",E12="",F12=""),"",IF(C12&lt;&gt;"",IF(ISERROR(VLOOKUP($A$10,POA!$A$2:$D$25,2,0)),"",VLOOKUP($A$10,POA!$A$2:$D$25,2,0)/SALACTUAL),""))</f>
        <v/>
      </c>
      <c r="I12" s="290" t="str">
        <f t="shared" si="1"/>
        <v/>
      </c>
      <c r="J12" s="294" t="str">
        <f>IF(OR(D12="",E12="",F12=""),"",IF(AND(I12&gt;0,I12&lt;=Experiencia1),Puntajes!$D$4,IF(AND(I12&gt;Experiencia1,I12&lt;=Experiencia2),Puntajes!$D$5,IF(AND(I12&gt;Experiencia2,I12&lt;=Experiencia3),Puntajes!$D$6,IF(I12&gt;Experiencia3,Puntajes!$D$7,0)))))</f>
        <v/>
      </c>
    </row>
    <row r="13" spans="1:15" x14ac:dyDescent="0.2">
      <c r="C13" s="139" t="str">
        <f>+'Capacidad Financiera'!B16</f>
        <v/>
      </c>
      <c r="D13" s="206">
        <f>IF(ISERROR(VLOOKUP(C13,'Capacidad Financiera'!$B$12:$X$62720,2,0)),"",VLOOKUP(C13,'Capacidad Financiera'!$B$12:$X$3580,2,0))</f>
        <v>0</v>
      </c>
      <c r="E13" s="277">
        <f>IF(ISERROR(VLOOKUP(C13,'Capacidad Financiera'!$B$12:$X$62720,3,0)),"",VLOOKUP(C13,'Capacidad Financiera'!$B$12:$X$62720,3,0))</f>
        <v>0</v>
      </c>
      <c r="F13" s="255"/>
      <c r="G13" s="255" t="str">
        <f t="shared" si="0"/>
        <v/>
      </c>
      <c r="H13" s="255" t="str">
        <f>IF(OR(D13="",E13="",F13=""),"",IF(C13&lt;&gt;"",IF(ISERROR(VLOOKUP($A$10,POA!$A$2:$D$25,2,0)),"",VLOOKUP($A$10,POA!$A$2:$D$25,2,0)/SALACTUAL),""))</f>
        <v/>
      </c>
      <c r="I13" s="290" t="str">
        <f t="shared" si="1"/>
        <v/>
      </c>
      <c r="J13" s="294" t="str">
        <f>IF(OR(D13="",E13="",F13=""),"",IF(AND(I13&gt;0,I13&lt;=Experiencia1),Puntajes!$D$4,IF(AND(I13&gt;Experiencia1,I13&lt;=Experiencia2),Puntajes!$D$5,IF(AND(I13&gt;Experiencia2,I13&lt;=Experiencia3),Puntajes!$D$6,IF(I13&gt;Experiencia3,Puntajes!$D$7,0)))))</f>
        <v/>
      </c>
    </row>
    <row r="14" spans="1:15" x14ac:dyDescent="0.2">
      <c r="C14" s="139" t="str">
        <f>+'Capacidad Financiera'!B17</f>
        <v/>
      </c>
      <c r="D14" s="206">
        <f>IF(ISERROR(VLOOKUP(C14,'Capacidad Financiera'!$B$12:$X$62720,2,0)),"",VLOOKUP(C14,'Capacidad Financiera'!$B$12:$X$3580,2,0))</f>
        <v>0</v>
      </c>
      <c r="E14" s="277">
        <f>IF(ISERROR(VLOOKUP(C14,'Capacidad Financiera'!$B$12:$X$62720,3,0)),"",VLOOKUP(C14,'Capacidad Financiera'!$B$12:$X$62720,3,0))</f>
        <v>0</v>
      </c>
      <c r="F14" s="255"/>
      <c r="G14" s="255" t="str">
        <f t="shared" si="0"/>
        <v/>
      </c>
      <c r="H14" s="255" t="str">
        <f>IF(OR(D14="",E14="",F14=""),"",IF(C14&lt;&gt;"",IF(ISERROR(VLOOKUP($A$10,POA!$A$2:$D$25,2,0)),"",VLOOKUP($A$10,POA!$A$2:$D$25,2,0)/SALACTUAL),""))</f>
        <v/>
      </c>
      <c r="I14" s="290" t="str">
        <f t="shared" si="1"/>
        <v/>
      </c>
      <c r="J14" s="294" t="str">
        <f>IF(OR(D14="",E14="",F14=""),"",IF(AND(I14&gt;0,I14&lt;=Experiencia1),Puntajes!$D$4,IF(AND(I14&gt;Experiencia1,I14&lt;=Experiencia2),Puntajes!$D$5,IF(AND(I14&gt;Experiencia2,I14&lt;=Experiencia3),Puntajes!$D$6,IF(I14&gt;Experiencia3,Puntajes!$D$7,0)))))</f>
        <v/>
      </c>
    </row>
    <row r="15" spans="1:15" x14ac:dyDescent="0.2">
      <c r="C15" s="139" t="str">
        <f>+'Capacidad Financiera'!B18</f>
        <v/>
      </c>
      <c r="D15" s="206">
        <f>IF(ISERROR(VLOOKUP(C15,'Capacidad Financiera'!$B$12:$X$62720,2,0)),"",VLOOKUP(C15,'Capacidad Financiera'!$B$12:$X$3580,2,0))</f>
        <v>0</v>
      </c>
      <c r="E15" s="277">
        <f>IF(ISERROR(VLOOKUP(C15,'Capacidad Financiera'!$B$12:$X$62720,3,0)),"",VLOOKUP(C15,'Capacidad Financiera'!$B$12:$X$62720,3,0))</f>
        <v>0</v>
      </c>
      <c r="F15" s="255"/>
      <c r="G15" s="255" t="str">
        <f t="shared" si="0"/>
        <v/>
      </c>
      <c r="H15" s="255" t="str">
        <f>IF(OR(D15="",E15="",F15=""),"",IF(C15&lt;&gt;"",IF(ISERROR(VLOOKUP($A$10,POA!$A$2:$D$25,2,0)),"",VLOOKUP($A$10,POA!$A$2:$D$25,2,0)/SALACTUAL),""))</f>
        <v/>
      </c>
      <c r="I15" s="290" t="str">
        <f t="shared" si="1"/>
        <v/>
      </c>
      <c r="J15" s="294" t="str">
        <f>IF(OR(D15="",E15="",F15=""),"",IF(AND(I15&gt;0,I15&lt;=Experiencia1),Puntajes!$D$4,IF(AND(I15&gt;Experiencia1,I15&lt;=Experiencia2),Puntajes!$D$5,IF(AND(I15&gt;Experiencia2,I15&lt;=Experiencia3),Puntajes!$D$6,IF(I15&gt;Experiencia3,Puntajes!$D$7,0)))))</f>
        <v/>
      </c>
    </row>
    <row r="16" spans="1:15" x14ac:dyDescent="0.2">
      <c r="C16" s="139" t="str">
        <f>+'Capacidad Financiera'!B19</f>
        <v/>
      </c>
      <c r="D16" s="206">
        <f>IF(ISERROR(VLOOKUP(C16,'Capacidad Financiera'!$B$12:$X$62720,2,0)),"",VLOOKUP(C16,'Capacidad Financiera'!$B$12:$X$3580,2,0))</f>
        <v>0</v>
      </c>
      <c r="E16" s="277">
        <f>IF(ISERROR(VLOOKUP(C16,'Capacidad Financiera'!$B$12:$X$62720,3,0)),"",VLOOKUP(C16,'Capacidad Financiera'!$B$12:$X$62720,3,0))</f>
        <v>0</v>
      </c>
      <c r="F16" s="255"/>
      <c r="G16" s="255" t="str">
        <f t="shared" si="0"/>
        <v/>
      </c>
      <c r="H16" s="255" t="str">
        <f>IF(OR(D16="",E16="",F16=""),"",IF(C16&lt;&gt;"",IF(ISERROR(VLOOKUP($A$10,POA!$A$2:$D$25,2,0)),"",VLOOKUP($A$10,POA!$A$2:$D$25,2,0)/SALACTUAL),""))</f>
        <v/>
      </c>
      <c r="I16" s="290" t="str">
        <f t="shared" si="1"/>
        <v/>
      </c>
      <c r="J16" s="294" t="str">
        <f>IF(OR(D16="",E16="",F16=""),"",IF(AND(I16&gt;0,I16&lt;=Experiencia1),Puntajes!$D$4,IF(AND(I16&gt;Experiencia1,I16&lt;=Experiencia2),Puntajes!$D$5,IF(AND(I16&gt;Experiencia2,I16&lt;=Experiencia3),Puntajes!$D$6,IF(I16&gt;Experiencia3,Puntajes!$D$7,0)))))</f>
        <v/>
      </c>
    </row>
    <row r="17" spans="1:15" x14ac:dyDescent="0.2">
      <c r="C17" s="139" t="str">
        <f>+'Capacidad Financiera'!B20</f>
        <v/>
      </c>
      <c r="D17" s="206">
        <f>IF(ISERROR(VLOOKUP(C17,'Capacidad Financiera'!$B$12:$X$62720,2,0)),"",VLOOKUP(C17,'Capacidad Financiera'!$B$12:$X$3580,2,0))</f>
        <v>0</v>
      </c>
      <c r="E17" s="277">
        <f>IF(ISERROR(VLOOKUP(C17,'Capacidad Financiera'!$B$12:$X$62720,3,0)),"",VLOOKUP(C17,'Capacidad Financiera'!$B$12:$X$62720,3,0))</f>
        <v>0</v>
      </c>
      <c r="F17" s="255"/>
      <c r="G17" s="255" t="str">
        <f t="shared" si="0"/>
        <v/>
      </c>
      <c r="H17" s="255" t="str">
        <f>IF(OR(D17="",E17="",F17=""),"",IF(C17&lt;&gt;"",IF(ISERROR(VLOOKUP($A$10,POA!$A$2:$D$25,2,0)),"",VLOOKUP($A$10,POA!$A$2:$D$25,2,0)/SALACTUAL),""))</f>
        <v/>
      </c>
      <c r="I17" s="290" t="str">
        <f t="shared" si="1"/>
        <v/>
      </c>
      <c r="J17" s="294" t="str">
        <f>IF(OR(D17="",E17="",F17=""),"",IF(AND(I17&gt;0,I17&lt;=Experiencia1),Puntajes!$D$4,IF(AND(I17&gt;Experiencia1,I17&lt;=Experiencia2),Puntajes!$D$5,IF(AND(I17&gt;Experiencia2,I17&lt;=Experiencia3),Puntajes!$D$6,IF(I17&gt;Experiencia3,Puntajes!$D$7,0)))))</f>
        <v/>
      </c>
    </row>
    <row r="18" spans="1:15" x14ac:dyDescent="0.2">
      <c r="C18" s="139" t="str">
        <f>+'Capacidad Financiera'!B21</f>
        <v/>
      </c>
      <c r="D18" s="206">
        <f>IF(ISERROR(VLOOKUP(C18,'Capacidad Financiera'!$B$12:$X$62720,2,0)),"",VLOOKUP(C18,'Capacidad Financiera'!$B$12:$X$3580,2,0))</f>
        <v>0</v>
      </c>
      <c r="E18" s="277">
        <f>IF(ISERROR(VLOOKUP(C18,'Capacidad Financiera'!$B$12:$X$62720,3,0)),"",VLOOKUP(C18,'Capacidad Financiera'!$B$12:$X$62720,3,0))</f>
        <v>0</v>
      </c>
      <c r="F18" s="255"/>
      <c r="G18" s="255" t="str">
        <f t="shared" si="0"/>
        <v/>
      </c>
      <c r="H18" s="255" t="str">
        <f>IF(OR(D18="",E18="",F18=""),"",IF(C18&lt;&gt;"",IF(ISERROR(VLOOKUP($A$10,POA!$A$2:$D$25,2,0)),"",VLOOKUP($A$10,POA!$A$2:$D$25,2,0)/SALACTUAL),""))</f>
        <v/>
      </c>
      <c r="I18" s="290" t="str">
        <f t="shared" si="1"/>
        <v/>
      </c>
      <c r="J18" s="294" t="str">
        <f>IF(OR(D18="",E18="",F18=""),"",IF(AND(I18&gt;0,I18&lt;=Experiencia1),Puntajes!$D$4,IF(AND(I18&gt;Experiencia1,I18&lt;=Experiencia2),Puntajes!$D$5,IF(AND(I18&gt;Experiencia2,I18&lt;=Experiencia3),Puntajes!$D$6,IF(I18&gt;Experiencia3,Puntajes!$D$7,0)))))</f>
        <v/>
      </c>
    </row>
    <row r="19" spans="1:15" ht="13.5" thickBot="1" x14ac:dyDescent="0.25">
      <c r="C19" s="141" t="str">
        <f>+'Capacidad Financiera'!B22</f>
        <v/>
      </c>
      <c r="D19" s="142">
        <f>IF(ISERROR(VLOOKUP(C19,'Capacidad Financiera'!$B$12:$X$62720,2,0)),"",VLOOKUP(C19,'Capacidad Financiera'!$B$12:$X$3580,2,0))</f>
        <v>0</v>
      </c>
      <c r="E19" s="143" t="s">
        <v>185</v>
      </c>
      <c r="F19" s="256"/>
      <c r="G19" s="256" t="str">
        <f t="shared" si="0"/>
        <v/>
      </c>
      <c r="H19" s="256" t="str">
        <f>IF(OR(D19="",E19="",F19=""),"",IF(C19&lt;&gt;"",IF(ISERROR(VLOOKUP($A$10,POA!$A$2:$D$25,2,0)),"",VLOOKUP($A$10,POA!$A$2:$D$25,2,0)/SALACTUAL),""))</f>
        <v/>
      </c>
      <c r="I19" s="291" t="str">
        <f t="shared" si="1"/>
        <v/>
      </c>
      <c r="J19" s="295" t="str">
        <f>IF(OR(D19="",E19="",F19=""),"",IF(AND(I19&gt;0,I19&lt;=Experiencia1),Puntajes!$D$4,IF(AND(I19&gt;Experiencia1,I19&lt;=Experiencia2),Puntajes!$D$5,IF(AND(I19&gt;Experiencia2,I19&lt;=Experiencia3),Puntajes!$D$6,IF(I19&gt;Experiencia3,Puntajes!$D$7,0)))))</f>
        <v/>
      </c>
    </row>
    <row r="20" spans="1:15" ht="13.5" thickBot="1" x14ac:dyDescent="0.25">
      <c r="A20" s="267" t="s">
        <v>231</v>
      </c>
      <c r="C20" s="133">
        <f>+'Capacidad Financiera'!B23</f>
        <v>2</v>
      </c>
      <c r="D20" s="134" t="str">
        <f>IF(ISERROR(VLOOKUP(C20,'Capacidad Financiera'!$B$12:$X$62720,2,0)),"",VLOOKUP(C20,'Capacidad Financiera'!$B$12:$X$3580,2,0))</f>
        <v xml:space="preserve">  </v>
      </c>
      <c r="E20" s="135">
        <f>IF(ISERROR(VLOOKUP(C20,'Capacidad Financiera'!$B$12:$X$62720,3,0)),"",VLOOKUP(C20,'Capacidad Financiera'!$B$12:$X$62720,3,0))</f>
        <v>1</v>
      </c>
      <c r="F20" s="136"/>
      <c r="G20" s="136"/>
      <c r="H20" s="136" t="str">
        <f>IF(OR(D20="",E20="",F20=""),"",IF(C21="",IF(C20&lt;&gt;"",IF(ISERROR(VLOOKUP($A$10,POA!$A$2:$D$25,2,0)),"",VLOOKUP($A$10,POA!$A$2:$D$25,2,0)),""),""))</f>
        <v/>
      </c>
      <c r="I20" s="282" t="str">
        <f>IF(OR(D20="",E20="",F20=""),"",IF(C21="",IF(C20&lt;&gt;"",F20/H20,""),""))</f>
        <v/>
      </c>
      <c r="J20" s="278" t="str">
        <f>IF(C21="",IF(F20="","",IF(AND(I20&gt;0,I20&lt;=Experiencia1),Puntajes!$D$4,IF(AND(I20&gt;Experiencia1,I20&lt;=Experiencia2),Puntajes!$D$5,IF(AND(I20&gt;Experiencia2,I20&lt;=Experiencia3),Puntajes!$D$6,IF(I20&gt;Experiencia3,Puntajes!$D$7,0))))),"")</f>
        <v/>
      </c>
      <c r="L20" s="246"/>
      <c r="M20" s="247"/>
      <c r="N20" s="229"/>
      <c r="O20" s="248"/>
    </row>
    <row r="21" spans="1:15" ht="13.5" thickBot="1" x14ac:dyDescent="0.25">
      <c r="A21" s="281">
        <v>1</v>
      </c>
      <c r="C21" s="139">
        <f>+'Capacidad Financiera'!B24</f>
        <v>2.1</v>
      </c>
      <c r="D21" s="206" t="str">
        <f>IF(ISERROR(VLOOKUP(C21,'Capacidad Financiera'!$B$12:$X$62720,2,0)),"",VLOOKUP(C21,'Capacidad Financiera'!$B$12:$X$3580,2,0))</f>
        <v>SP INGENIEROS S.A.S.</v>
      </c>
      <c r="E21" s="277">
        <f>IF(ISERROR(VLOOKUP(C21,'Capacidad Financiera'!$B$12:$X$62720,3,0)),"",VLOOKUP(C21,'Capacidad Financiera'!$B$12:$X$62720,3,0))</f>
        <v>0.65</v>
      </c>
      <c r="F21" s="255">
        <f>+'CONTRATOS EJECUTADOS'!E127</f>
        <v>751361632553.84009</v>
      </c>
      <c r="G21" s="255">
        <f t="shared" ref="G21:G30" si="2">IF(OR(D21="",E21="",F21=""),"",F21/SALACTUAL)</f>
        <v>1219742.9099900001</v>
      </c>
      <c r="H21" s="255">
        <f>IF(OR(D21="",E21="",F21=""),"",IF(C21&lt;&gt;"",IF(ISERROR(VLOOKUP($A$10,POA!$A$2:$D$25,2,0)),"",VLOOKUP($A$10,POA!$A$2:$D$25,2,0)/SALACTUAL),""))</f>
        <v>209821.42857142858</v>
      </c>
      <c r="I21" s="290">
        <f>IF(OR(D21="",E21="",G21=""),"",IF(C21&lt;&gt;"",G21/(H21*E21),""))</f>
        <v>8.9434504693211121</v>
      </c>
      <c r="J21" s="294">
        <f>IF(OR(D21="",E21="",F21=""),"",IF(AND(I21&gt;0,I21&lt;=Experiencia1),Puntajes!$D$4,IF(AND(I21&gt;Experiencia1,I21&lt;=Experiencia2),Puntajes!$D$5,IF(AND(I21&gt;Experiencia2,I21&lt;=Experiencia3),Puntajes!$D$6,IF(I21&gt;Experiencia3,Puntajes!$D$7,0)))))</f>
        <v>100</v>
      </c>
    </row>
    <row r="22" spans="1:15" x14ac:dyDescent="0.2">
      <c r="C22" s="139">
        <f>+'Capacidad Financiera'!B25</f>
        <v>2.2000000000000002</v>
      </c>
      <c r="D22" s="206" t="str">
        <f>IF(ISERROR(VLOOKUP(C22,'Capacidad Financiera'!$B$12:$X$62720,2,0)),"",VLOOKUP(C22,'Capacidad Financiera'!$B$12:$X$3580,2,0))</f>
        <v>MOVITIERRA CONSTRUCCIONES S.A</v>
      </c>
      <c r="E22" s="277">
        <f>IF(ISERROR(VLOOKUP(C22,'Capacidad Financiera'!$B$12:$X$62720,3,0)),"",VLOOKUP(C22,'Capacidad Financiera'!$B$12:$X$62720,3,0))</f>
        <v>0.25</v>
      </c>
      <c r="F22" s="255">
        <f>+'CONTRATOS EJECUTADOS'!E192</f>
        <v>173592437233.59995</v>
      </c>
      <c r="G22" s="255">
        <f t="shared" si="2"/>
        <v>281805.90459999989</v>
      </c>
      <c r="H22" s="255">
        <f>IF(OR(D22="",E22="",F22=""),"",IF(C22&lt;&gt;"",IF(ISERROR(VLOOKUP($A$10,POA!$A$2:$D$25,2,0)),"",VLOOKUP($A$10,POA!$A$2:$D$25,2,0)/SALACTUAL),""))</f>
        <v>209821.42857142858</v>
      </c>
      <c r="I22" s="290">
        <f t="shared" ref="I22:I30" si="3">IF(OR(D22="",E22="",G22=""),"",IF(C22&lt;&gt;"",G22/(H22*E22),""))</f>
        <v>5.3722997983319125</v>
      </c>
      <c r="J22" s="294">
        <f>IF(OR(D22="",E22="",F22=""),"",IF(AND(I22&gt;0,I22&lt;=Experiencia1),Puntajes!$D$4,IF(AND(I22&gt;Experiencia1,I22&lt;=Experiencia2),Puntajes!$D$5,IF(AND(I22&gt;Experiencia2,I22&lt;=Experiencia3),Puntajes!$D$6,IF(I22&gt;Experiencia3,Puntajes!$D$7,0)))))</f>
        <v>80</v>
      </c>
    </row>
    <row r="23" spans="1:15" ht="25.5" x14ac:dyDescent="0.2">
      <c r="C23" s="139">
        <f>+'Capacidad Financiera'!B26</f>
        <v>2.3000000000000003</v>
      </c>
      <c r="D23" s="206" t="str">
        <f>IF(ISERROR(VLOOKUP(C23,'Capacidad Financiera'!$B$12:$X$62720,2,0)),"",VLOOKUP(C23,'Capacidad Financiera'!$B$12:$X$3580,2,0))</f>
        <v>CONSTRUCIONES TECNIFICADAS S.A-CONSTRUCTEC S.A</v>
      </c>
      <c r="E23" s="277">
        <f>IF(ISERROR(VLOOKUP(C23,'Capacidad Financiera'!$B$12:$X$62720,3,0)),"",VLOOKUP(C23,'Capacidad Financiera'!$B$12:$X$62720,3,0))</f>
        <v>0.1</v>
      </c>
      <c r="F23" s="255">
        <f>+'CONTRATOS EJECUTADOS'!E225</f>
        <v>59065146183.12001</v>
      </c>
      <c r="G23" s="255">
        <f t="shared" si="2"/>
        <v>95884.977570000017</v>
      </c>
      <c r="H23" s="255">
        <f>IF(OR(D23="",E23="",F23=""),"",IF(C23&lt;&gt;"",IF(ISERROR(VLOOKUP($A$10,POA!$A$2:$D$25,2,0)),"",VLOOKUP($A$10,POA!$A$2:$D$25,2,0)/SALACTUAL),""))</f>
        <v>209821.42857142858</v>
      </c>
      <c r="I23" s="290">
        <f t="shared" si="3"/>
        <v>4.569837228868086</v>
      </c>
      <c r="J23" s="294">
        <f>IF(OR(D23="",E23="",F23=""),"",IF(AND(I23&gt;0,I23&lt;=Experiencia1),Puntajes!$D$4,IF(AND(I23&gt;Experiencia1,I23&lt;=Experiencia2),Puntajes!$D$5,IF(AND(I23&gt;Experiencia2,I23&lt;=Experiencia3),Puntajes!$D$6,IF(I23&gt;Experiencia3,Puntajes!$D$7,0)))))</f>
        <v>80</v>
      </c>
    </row>
    <row r="24" spans="1:15" x14ac:dyDescent="0.2">
      <c r="C24" s="139" t="str">
        <f>+'Capacidad Financiera'!B27</f>
        <v/>
      </c>
      <c r="D24" s="206">
        <f>IF(ISERROR(VLOOKUP(C24,'Capacidad Financiera'!$B$12:$X$62720,2,0)),"",VLOOKUP(C24,'Capacidad Financiera'!$B$12:$X$3580,2,0))</f>
        <v>0</v>
      </c>
      <c r="E24" s="277">
        <f>IF(ISERROR(VLOOKUP(C24,'Capacidad Financiera'!$B$12:$X$62720,3,0)),"",VLOOKUP(C24,'Capacidad Financiera'!$B$12:$X$62720,3,0))</f>
        <v>0</v>
      </c>
      <c r="F24" s="255"/>
      <c r="G24" s="255" t="str">
        <f t="shared" si="2"/>
        <v/>
      </c>
      <c r="H24" s="255" t="str">
        <f>IF(OR(D24="",E24="",F24=""),"",IF(C24&lt;&gt;"",IF(ISERROR(VLOOKUP($A$10,POA!$A$2:$D$25,2,0)),"",VLOOKUP($A$10,POA!$A$2:$D$25,2,0)/SALACTUAL),""))</f>
        <v/>
      </c>
      <c r="I24" s="290" t="str">
        <f t="shared" si="3"/>
        <v/>
      </c>
      <c r="J24" s="294" t="str">
        <f>IF(OR(D24="",E24="",F24=""),"",IF(AND(I24&gt;0,I24&lt;=Experiencia1),Puntajes!$D$4,IF(AND(I24&gt;Experiencia1,I24&lt;=Experiencia2),Puntajes!$D$5,IF(AND(I24&gt;Experiencia2,I24&lt;=Experiencia3),Puntajes!$D$6,IF(I24&gt;Experiencia3,Puntajes!$D$7,0)))))</f>
        <v/>
      </c>
    </row>
    <row r="25" spans="1:15" x14ac:dyDescent="0.2">
      <c r="C25" s="139" t="str">
        <f>+'Capacidad Financiera'!B28</f>
        <v/>
      </c>
      <c r="D25" s="206">
        <f>IF(ISERROR(VLOOKUP(C25,'Capacidad Financiera'!$B$12:$X$62720,2,0)),"",VLOOKUP(C25,'Capacidad Financiera'!$B$12:$X$3580,2,0))</f>
        <v>0</v>
      </c>
      <c r="E25" s="277">
        <f>IF(ISERROR(VLOOKUP(C25,'Capacidad Financiera'!$B$12:$X$62720,3,0)),"",VLOOKUP(C25,'Capacidad Financiera'!$B$12:$X$62720,3,0))</f>
        <v>0</v>
      </c>
      <c r="F25" s="255"/>
      <c r="G25" s="255" t="str">
        <f t="shared" si="2"/>
        <v/>
      </c>
      <c r="H25" s="255" t="str">
        <f>IF(OR(D25="",E25="",F25=""),"",IF(C25&lt;&gt;"",IF(ISERROR(VLOOKUP($A$10,POA!$A$2:$D$25,2,0)),"",VLOOKUP($A$10,POA!$A$2:$D$25,2,0)/SALACTUAL),""))</f>
        <v/>
      </c>
      <c r="I25" s="290" t="str">
        <f t="shared" si="3"/>
        <v/>
      </c>
      <c r="J25" s="294" t="str">
        <f>IF(OR(D25="",E25="",F25=""),"",IF(AND(I25&gt;0,I25&lt;=Experiencia1),Puntajes!$D$4,IF(AND(I25&gt;Experiencia1,I25&lt;=Experiencia2),Puntajes!$D$5,IF(AND(I25&gt;Experiencia2,I25&lt;=Experiencia3),Puntajes!$D$6,IF(I25&gt;Experiencia3,Puntajes!$D$7,0)))))</f>
        <v/>
      </c>
    </row>
    <row r="26" spans="1:15" x14ac:dyDescent="0.2">
      <c r="C26" s="139" t="str">
        <f>+'Capacidad Financiera'!B29</f>
        <v/>
      </c>
      <c r="D26" s="206">
        <f>IF(ISERROR(VLOOKUP(C26,'Capacidad Financiera'!$B$12:$X$62720,2,0)),"",VLOOKUP(C26,'Capacidad Financiera'!$B$12:$X$3580,2,0))</f>
        <v>0</v>
      </c>
      <c r="E26" s="277">
        <f>IF(ISERROR(VLOOKUP(C26,'Capacidad Financiera'!$B$12:$X$62720,3,0)),"",VLOOKUP(C26,'Capacidad Financiera'!$B$12:$X$62720,3,0))</f>
        <v>0</v>
      </c>
      <c r="F26" s="255"/>
      <c r="G26" s="255" t="str">
        <f t="shared" si="2"/>
        <v/>
      </c>
      <c r="H26" s="255" t="str">
        <f>IF(OR(D26="",E26="",F26=""),"",IF(C26&lt;&gt;"",IF(ISERROR(VLOOKUP($A$10,POA!$A$2:$D$25,2,0)),"",VLOOKUP($A$10,POA!$A$2:$D$25,2,0)/SALACTUAL),""))</f>
        <v/>
      </c>
      <c r="I26" s="290" t="str">
        <f t="shared" si="3"/>
        <v/>
      </c>
      <c r="J26" s="294" t="str">
        <f>IF(OR(D26="",E26="",F26=""),"",IF(AND(I26&gt;0,I26&lt;=Experiencia1),Puntajes!$D$4,IF(AND(I26&gt;Experiencia1,I26&lt;=Experiencia2),Puntajes!$D$5,IF(AND(I26&gt;Experiencia2,I26&lt;=Experiencia3),Puntajes!$D$6,IF(I26&gt;Experiencia3,Puntajes!$D$7,0)))))</f>
        <v/>
      </c>
    </row>
    <row r="27" spans="1:15" x14ac:dyDescent="0.2">
      <c r="C27" s="139" t="str">
        <f>+'Capacidad Financiera'!B30</f>
        <v/>
      </c>
      <c r="D27" s="206">
        <f>IF(ISERROR(VLOOKUP(C27,'Capacidad Financiera'!$B$12:$X$62720,2,0)),"",VLOOKUP(C27,'Capacidad Financiera'!$B$12:$X$3580,2,0))</f>
        <v>0</v>
      </c>
      <c r="E27" s="277">
        <f>IF(ISERROR(VLOOKUP(C27,'Capacidad Financiera'!$B$12:$X$62720,3,0)),"",VLOOKUP(C27,'Capacidad Financiera'!$B$12:$X$62720,3,0))</f>
        <v>0</v>
      </c>
      <c r="F27" s="255"/>
      <c r="G27" s="255" t="str">
        <f t="shared" si="2"/>
        <v/>
      </c>
      <c r="H27" s="255" t="str">
        <f>IF(OR(D27="",E27="",F27=""),"",IF(C27&lt;&gt;"",IF(ISERROR(VLOOKUP($A$10,POA!$A$2:$D$25,2,0)),"",VLOOKUP($A$10,POA!$A$2:$D$25,2,0)/SALACTUAL),""))</f>
        <v/>
      </c>
      <c r="I27" s="290" t="str">
        <f t="shared" si="3"/>
        <v/>
      </c>
      <c r="J27" s="294" t="str">
        <f>IF(OR(D27="",E27="",F27=""),"",IF(AND(I27&gt;0,I27&lt;=Experiencia1),Puntajes!$D$4,IF(AND(I27&gt;Experiencia1,I27&lt;=Experiencia2),Puntajes!$D$5,IF(AND(I27&gt;Experiencia2,I27&lt;=Experiencia3),Puntajes!$D$6,IF(I27&gt;Experiencia3,Puntajes!$D$7,0)))))</f>
        <v/>
      </c>
    </row>
    <row r="28" spans="1:15" x14ac:dyDescent="0.2">
      <c r="C28" s="139" t="str">
        <f>+'Capacidad Financiera'!B31</f>
        <v/>
      </c>
      <c r="D28" s="206">
        <f>IF(ISERROR(VLOOKUP(C28,'Capacidad Financiera'!$B$12:$X$62720,2,0)),"",VLOOKUP(C28,'Capacidad Financiera'!$B$12:$X$3580,2,0))</f>
        <v>0</v>
      </c>
      <c r="E28" s="277">
        <f>IF(ISERROR(VLOOKUP(C28,'Capacidad Financiera'!$B$12:$X$62720,3,0)),"",VLOOKUP(C28,'Capacidad Financiera'!$B$12:$X$62720,3,0))</f>
        <v>0</v>
      </c>
      <c r="F28" s="255"/>
      <c r="G28" s="255" t="str">
        <f t="shared" si="2"/>
        <v/>
      </c>
      <c r="H28" s="255" t="str">
        <f>IF(OR(D28="",E28="",F28=""),"",IF(C28&lt;&gt;"",IF(ISERROR(VLOOKUP($A$10,POA!$A$2:$D$25,2,0)),"",VLOOKUP($A$10,POA!$A$2:$D$25,2,0)/SALACTUAL),""))</f>
        <v/>
      </c>
      <c r="I28" s="290" t="str">
        <f t="shared" si="3"/>
        <v/>
      </c>
      <c r="J28" s="294" t="str">
        <f>IF(OR(D28="",E28="",F28=""),"",IF(AND(I28&gt;0,I28&lt;=Experiencia1),Puntajes!$D$4,IF(AND(I28&gt;Experiencia1,I28&lt;=Experiencia2),Puntajes!$D$5,IF(AND(I28&gt;Experiencia2,I28&lt;=Experiencia3),Puntajes!$D$6,IF(I28&gt;Experiencia3,Puntajes!$D$7,0)))))</f>
        <v/>
      </c>
    </row>
    <row r="29" spans="1:15" x14ac:dyDescent="0.2">
      <c r="C29" s="139" t="str">
        <f>+'Capacidad Financiera'!B32</f>
        <v/>
      </c>
      <c r="D29" s="206">
        <f>IF(ISERROR(VLOOKUP(C29,'Capacidad Financiera'!$B$12:$X$62720,2,0)),"",VLOOKUP(C29,'Capacidad Financiera'!$B$12:$X$3580,2,0))</f>
        <v>0</v>
      </c>
      <c r="E29" s="277">
        <f>IF(ISERROR(VLOOKUP(C29,'Capacidad Financiera'!$B$12:$X$62720,3,0)),"",VLOOKUP(C29,'Capacidad Financiera'!$B$12:$X$62720,3,0))</f>
        <v>0</v>
      </c>
      <c r="F29" s="255"/>
      <c r="G29" s="255" t="str">
        <f t="shared" si="2"/>
        <v/>
      </c>
      <c r="H29" s="255" t="str">
        <f>IF(OR(D29="",E29="",F29=""),"",IF(C29&lt;&gt;"",IF(ISERROR(VLOOKUP($A$10,POA!$A$2:$D$25,2,0)),"",VLOOKUP($A$10,POA!$A$2:$D$25,2,0)/SALACTUAL),""))</f>
        <v/>
      </c>
      <c r="I29" s="290" t="str">
        <f t="shared" si="3"/>
        <v/>
      </c>
      <c r="J29" s="294" t="str">
        <f>IF(OR(D29="",E29="",F29=""),"",IF(AND(I29&gt;0,I29&lt;=Experiencia1),Puntajes!$D$4,IF(AND(I29&gt;Experiencia1,I29&lt;=Experiencia2),Puntajes!$D$5,IF(AND(I29&gt;Experiencia2,I29&lt;=Experiencia3),Puntajes!$D$6,IF(I29&gt;Experiencia3,Puntajes!$D$7,0)))))</f>
        <v/>
      </c>
    </row>
    <row r="30" spans="1:15" ht="13.5" thickBot="1" x14ac:dyDescent="0.25">
      <c r="C30" s="141" t="str">
        <f>+'Capacidad Financiera'!B33</f>
        <v/>
      </c>
      <c r="D30" s="142">
        <f>IF(ISERROR(VLOOKUP(C30,'Capacidad Financiera'!$B$12:$X$62720,2,0)),"",VLOOKUP(C30,'Capacidad Financiera'!$B$12:$X$3580,2,0))</f>
        <v>0</v>
      </c>
      <c r="E30" s="143" t="s">
        <v>185</v>
      </c>
      <c r="F30" s="256"/>
      <c r="G30" s="256" t="str">
        <f t="shared" si="2"/>
        <v/>
      </c>
      <c r="H30" s="256" t="str">
        <f>IF(OR(D30="",E30="",F30=""),"",IF(C30&lt;&gt;"",IF(ISERROR(VLOOKUP($A$10,POA!$A$2:$D$25,2,0)),"",VLOOKUP($A$10,POA!$A$2:$D$25,2,0)/SALACTUAL),""))</f>
        <v/>
      </c>
      <c r="I30" s="291" t="str">
        <f t="shared" si="3"/>
        <v/>
      </c>
      <c r="J30" s="295" t="str">
        <f>IF(OR(D30="",E30="",F30=""),"",IF(AND(I30&gt;0,I30&lt;=Experiencia1),Puntajes!$D$4,IF(AND(I30&gt;Experiencia1,I30&lt;=Experiencia2),Puntajes!$D$5,IF(AND(I30&gt;Experiencia2,I30&lt;=Experiencia3),Puntajes!$D$6,IF(I30&gt;Experiencia3,Puntajes!$D$7,0)))))</f>
        <v/>
      </c>
    </row>
    <row r="31" spans="1:15" ht="13.5" thickBot="1" x14ac:dyDescent="0.25">
      <c r="A31" s="267" t="s">
        <v>231</v>
      </c>
      <c r="C31" s="133">
        <f>+'Capacidad Financiera'!B34</f>
        <v>3</v>
      </c>
      <c r="D31" s="134" t="str">
        <f>IF(ISERROR(VLOOKUP(C31,'Capacidad Financiera'!$B$12:$X$62720,2,0)),"",VLOOKUP(C31,'Capacidad Financiera'!$B$12:$X$3580,2,0))</f>
        <v>CONSORCIO AGM</v>
      </c>
      <c r="E31" s="135">
        <f>IF(ISERROR(VLOOKUP(C31,'Capacidad Financiera'!$B$12:$X$62720,3,0)),"",VLOOKUP(C31,'Capacidad Financiera'!$B$12:$X$62720,3,0))</f>
        <v>1</v>
      </c>
      <c r="F31" s="136"/>
      <c r="G31" s="136"/>
      <c r="H31" s="136" t="str">
        <f>IF(OR(D31="",E31="",F31=""),"",IF(C32="",IF(C31&lt;&gt;"",IF(ISERROR(VLOOKUP($A$10,POA!$A$2:$D$25,2,0)),"",VLOOKUP($A$10,POA!$A$2:$D$25,2,0)),""),""))</f>
        <v/>
      </c>
      <c r="I31" s="282" t="str">
        <f>IF(OR(D31="",E31="",F31=""),"",IF(C32="",IF(C31&lt;&gt;"",F31/H31,""),""))</f>
        <v/>
      </c>
      <c r="J31" s="278" t="str">
        <f>IF(C32="",IF(F31="","",IF(AND(I31&gt;0,I31&lt;=Experiencia1),Puntajes!$D$4,IF(AND(I31&gt;Experiencia1,I31&lt;=Experiencia2),Puntajes!$D$5,IF(AND(I31&gt;Experiencia2,I31&lt;=Experiencia3),Puntajes!$D$6,IF(I31&gt;Experiencia3,Puntajes!$D$7,0))))),"")</f>
        <v/>
      </c>
      <c r="L31" s="246"/>
      <c r="M31" s="247"/>
      <c r="N31" s="229"/>
      <c r="O31" s="248"/>
    </row>
    <row r="32" spans="1:15" ht="26.25" thickBot="1" x14ac:dyDescent="0.25">
      <c r="A32" s="281">
        <v>1</v>
      </c>
      <c r="C32" s="139">
        <f>+'Capacidad Financiera'!B35</f>
        <v>3.1</v>
      </c>
      <c r="D32" s="206" t="str">
        <f>IF(ISERROR(VLOOKUP(C32,'Capacidad Financiera'!$B$12:$X$62720,2,0)),"",VLOOKUP(C32,'Capacidad Financiera'!$B$12:$X$3580,2,0))</f>
        <v>ARQUITECTOS E INGENIEROS ASOCIADOS S.A AIA S.A</v>
      </c>
      <c r="E32" s="277">
        <f>IF(ISERROR(VLOOKUP(C32,'Capacidad Financiera'!$B$12:$X$62720,3,0)),"",VLOOKUP(C32,'Capacidad Financiera'!$B$12:$X$62720,3,0))</f>
        <v>0.33339999999999997</v>
      </c>
      <c r="F32" s="255">
        <f>+'CONTRATOS EJECUTADOS'!E383</f>
        <v>2358617886135.8955</v>
      </c>
      <c r="G32" s="255">
        <f t="shared" ref="G32:G41" si="4">IF(OR(D32="",E32="",F32=""),"",F32/SALACTUAL)</f>
        <v>3828925.1398309991</v>
      </c>
      <c r="H32" s="255">
        <f>IF(OR(D32="",E32="",F32=""),"",IF(C32&lt;&gt;"",IF(ISERROR(VLOOKUP($A$10,POA!$A$2:$D$25,2,0)),"",VLOOKUP($A$10,POA!$A$2:$D$25,2,0)/SALACTUAL),""))</f>
        <v>209821.42857142858</v>
      </c>
      <c r="I32" s="290">
        <f>IF(OR(D32="",E32="",G32=""),"",IF(C32&lt;&gt;"",G32/(H32*E32),""))</f>
        <v>54.734535943160971</v>
      </c>
      <c r="J32" s="294">
        <f>IF(OR(D32="",E32="",F32=""),"",IF(AND(I32&gt;0,I32&lt;=Experiencia1),Puntajes!$D$4,IF(AND(I32&gt;Experiencia1,I32&lt;=Experiencia2),Puntajes!$D$5,IF(AND(I32&gt;Experiencia2,I32&lt;=Experiencia3),Puntajes!$D$6,IF(I32&gt;Experiencia3,Puntajes!$D$7,0)))))</f>
        <v>120</v>
      </c>
    </row>
    <row r="33" spans="1:15" x14ac:dyDescent="0.2">
      <c r="C33" s="139">
        <f>+'Capacidad Financiera'!B36</f>
        <v>3.2</v>
      </c>
      <c r="D33" s="206" t="str">
        <f>IF(ISERROR(VLOOKUP(C33,'Capacidad Financiera'!$B$12:$X$62720,2,0)),"",VLOOKUP(C33,'Capacidad Financiera'!$B$12:$X$3580,2,0))</f>
        <v>GISAICO S.A</v>
      </c>
      <c r="E33" s="277">
        <f>IF(ISERROR(VLOOKUP(C33,'Capacidad Financiera'!$B$12:$X$62720,3,0)),"",VLOOKUP(C33,'Capacidad Financiera'!$B$12:$X$62720,3,0))</f>
        <v>0.33329999999999999</v>
      </c>
      <c r="F33" s="255">
        <f>+'CONTRATOS EJECUTADOS'!E455</f>
        <v>358382118987.19995</v>
      </c>
      <c r="G33" s="255">
        <f t="shared" si="4"/>
        <v>581789.15419999987</v>
      </c>
      <c r="H33" s="255">
        <f>IF(OR(D33="",E33="",F33=""),"",IF(C33&lt;&gt;"",IF(ISERROR(VLOOKUP($A$10,POA!$A$2:$D$25,2,0)),"",VLOOKUP($A$10,POA!$A$2:$D$25,2,0)/SALACTUAL),""))</f>
        <v>209821.42857142858</v>
      </c>
      <c r="I33" s="290">
        <f t="shared" ref="I33:I41" si="5">IF(OR(D33="",E33="",G33=""),"",IF(C33&lt;&gt;"",G33/(H33*E33),""))</f>
        <v>8.3191789736931128</v>
      </c>
      <c r="J33" s="294">
        <f>IF(OR(D33="",E33="",F33=""),"",IF(AND(I33&gt;0,I33&lt;=Experiencia1),Puntajes!$D$4,IF(AND(I33&gt;Experiencia1,I33&lt;=Experiencia2),Puntajes!$D$5,IF(AND(I33&gt;Experiencia2,I33&lt;=Experiencia3),Puntajes!$D$6,IF(I33&gt;Experiencia3,Puntajes!$D$7,0)))))</f>
        <v>100</v>
      </c>
    </row>
    <row r="34" spans="1:15" x14ac:dyDescent="0.2">
      <c r="C34" s="139">
        <f>+'Capacidad Financiera'!B37</f>
        <v>3.3000000000000003</v>
      </c>
      <c r="D34" s="206" t="str">
        <f>IF(ISERROR(VLOOKUP(C34,'Capacidad Financiera'!$B$12:$X$62720,2,0)),"",VLOOKUP(C34,'Capacidad Financiera'!$B$12:$X$3580,2,0))</f>
        <v>MURCIA MURCIA S.A</v>
      </c>
      <c r="E34" s="277">
        <f>IF(ISERROR(VLOOKUP(C34,'Capacidad Financiera'!$B$12:$X$62720,3,0)),"",VLOOKUP(C34,'Capacidad Financiera'!$B$12:$X$62720,3,0))</f>
        <v>0.33329999999999999</v>
      </c>
      <c r="F34" s="255">
        <f>+'CONTRATOS EJECUTADOS'!E470</f>
        <v>84031886400</v>
      </c>
      <c r="G34" s="255">
        <f t="shared" si="4"/>
        <v>136415.4</v>
      </c>
      <c r="H34" s="255">
        <f>IF(OR(D34="",E34="",F34=""),"",IF(C34&lt;&gt;"",IF(ISERROR(VLOOKUP($A$10,POA!$A$2:$D$25,2,0)),"",VLOOKUP($A$10,POA!$A$2:$D$25,2,0)/SALACTUAL),""))</f>
        <v>209821.42857142858</v>
      </c>
      <c r="I34" s="290">
        <f t="shared" si="5"/>
        <v>1.9506450389719823</v>
      </c>
      <c r="J34" s="294">
        <f>IF(OR(D34="",E34="",F34=""),"",IF(AND(I34&gt;0,I34&lt;=Experiencia1),Puntajes!$D$4,IF(AND(I34&gt;Experiencia1,I34&lt;=Experiencia2),Puntajes!$D$5,IF(AND(I34&gt;Experiencia2,I34&lt;=Experiencia3),Puntajes!$D$6,IF(I34&gt;Experiencia3,Puntajes!$D$7,0)))))</f>
        <v>60</v>
      </c>
    </row>
    <row r="35" spans="1:15" x14ac:dyDescent="0.2">
      <c r="C35" s="139" t="str">
        <f>+'Capacidad Financiera'!B38</f>
        <v/>
      </c>
      <c r="D35" s="206">
        <f>IF(ISERROR(VLOOKUP(C35,'Capacidad Financiera'!$B$12:$X$62720,2,0)),"",VLOOKUP(C35,'Capacidad Financiera'!$B$12:$X$3580,2,0))</f>
        <v>0</v>
      </c>
      <c r="E35" s="277">
        <f>IF(ISERROR(VLOOKUP(C35,'Capacidad Financiera'!$B$12:$X$62720,3,0)),"",VLOOKUP(C35,'Capacidad Financiera'!$B$12:$X$62720,3,0))</f>
        <v>0</v>
      </c>
      <c r="F35" s="255"/>
      <c r="G35" s="255" t="str">
        <f t="shared" si="4"/>
        <v/>
      </c>
      <c r="H35" s="255" t="str">
        <f>IF(OR(D35="",E35="",F35=""),"",IF(C35&lt;&gt;"",IF(ISERROR(VLOOKUP($A$10,POA!$A$2:$D$25,2,0)),"",VLOOKUP($A$10,POA!$A$2:$D$25,2,0)/SALACTUAL),""))</f>
        <v/>
      </c>
      <c r="I35" s="290" t="str">
        <f t="shared" si="5"/>
        <v/>
      </c>
      <c r="J35" s="294" t="str">
        <f>IF(OR(D35="",E35="",F35=""),"",IF(AND(I35&gt;0,I35&lt;=Experiencia1),Puntajes!$D$4,IF(AND(I35&gt;Experiencia1,I35&lt;=Experiencia2),Puntajes!$D$5,IF(AND(I35&gt;Experiencia2,I35&lt;=Experiencia3),Puntajes!$D$6,IF(I35&gt;Experiencia3,Puntajes!$D$7,0)))))</f>
        <v/>
      </c>
    </row>
    <row r="36" spans="1:15" x14ac:dyDescent="0.2">
      <c r="C36" s="139" t="str">
        <f>+'Capacidad Financiera'!B39</f>
        <v/>
      </c>
      <c r="D36" s="206">
        <f>IF(ISERROR(VLOOKUP(C36,'Capacidad Financiera'!$B$12:$X$62720,2,0)),"",VLOOKUP(C36,'Capacidad Financiera'!$B$12:$X$3580,2,0))</f>
        <v>0</v>
      </c>
      <c r="E36" s="277">
        <f>IF(ISERROR(VLOOKUP(C36,'Capacidad Financiera'!$B$12:$X$62720,3,0)),"",VLOOKUP(C36,'Capacidad Financiera'!$B$12:$X$62720,3,0))</f>
        <v>0</v>
      </c>
      <c r="F36" s="255"/>
      <c r="G36" s="255" t="str">
        <f t="shared" si="4"/>
        <v/>
      </c>
      <c r="H36" s="255" t="str">
        <f>IF(OR(D36="",E36="",F36=""),"",IF(C36&lt;&gt;"",IF(ISERROR(VLOOKUP($A$10,POA!$A$2:$D$25,2,0)),"",VLOOKUP($A$10,POA!$A$2:$D$25,2,0)/SALACTUAL),""))</f>
        <v/>
      </c>
      <c r="I36" s="290" t="str">
        <f t="shared" si="5"/>
        <v/>
      </c>
      <c r="J36" s="294" t="str">
        <f>IF(OR(D36="",E36="",F36=""),"",IF(AND(I36&gt;0,I36&lt;=Experiencia1),Puntajes!$D$4,IF(AND(I36&gt;Experiencia1,I36&lt;=Experiencia2),Puntajes!$D$5,IF(AND(I36&gt;Experiencia2,I36&lt;=Experiencia3),Puntajes!$D$6,IF(I36&gt;Experiencia3,Puntajes!$D$7,0)))))</f>
        <v/>
      </c>
    </row>
    <row r="37" spans="1:15" x14ac:dyDescent="0.2">
      <c r="C37" s="139" t="str">
        <f>+'Capacidad Financiera'!B40</f>
        <v/>
      </c>
      <c r="D37" s="206">
        <f>IF(ISERROR(VLOOKUP(C37,'Capacidad Financiera'!$B$12:$X$62720,2,0)),"",VLOOKUP(C37,'Capacidad Financiera'!$B$12:$X$3580,2,0))</f>
        <v>0</v>
      </c>
      <c r="E37" s="277">
        <f>IF(ISERROR(VLOOKUP(C37,'Capacidad Financiera'!$B$12:$X$62720,3,0)),"",VLOOKUP(C37,'Capacidad Financiera'!$B$12:$X$62720,3,0))</f>
        <v>0</v>
      </c>
      <c r="F37" s="255"/>
      <c r="G37" s="255" t="str">
        <f t="shared" si="4"/>
        <v/>
      </c>
      <c r="H37" s="255" t="str">
        <f>IF(OR(D37="",E37="",F37=""),"",IF(C37&lt;&gt;"",IF(ISERROR(VLOOKUP($A$10,POA!$A$2:$D$25,2,0)),"",VLOOKUP($A$10,POA!$A$2:$D$25,2,0)/SALACTUAL),""))</f>
        <v/>
      </c>
      <c r="I37" s="290" t="str">
        <f t="shared" si="5"/>
        <v/>
      </c>
      <c r="J37" s="294" t="str">
        <f>IF(OR(D37="",E37="",F37=""),"",IF(AND(I37&gt;0,I37&lt;=Experiencia1),Puntajes!$D$4,IF(AND(I37&gt;Experiencia1,I37&lt;=Experiencia2),Puntajes!$D$5,IF(AND(I37&gt;Experiencia2,I37&lt;=Experiencia3),Puntajes!$D$6,IF(I37&gt;Experiencia3,Puntajes!$D$7,0)))))</f>
        <v/>
      </c>
    </row>
    <row r="38" spans="1:15" x14ac:dyDescent="0.2">
      <c r="C38" s="139" t="str">
        <f>+'Capacidad Financiera'!B41</f>
        <v/>
      </c>
      <c r="D38" s="206">
        <f>IF(ISERROR(VLOOKUP(C38,'Capacidad Financiera'!$B$12:$X$62720,2,0)),"",VLOOKUP(C38,'Capacidad Financiera'!$B$12:$X$3580,2,0))</f>
        <v>0</v>
      </c>
      <c r="E38" s="277">
        <f>IF(ISERROR(VLOOKUP(C38,'Capacidad Financiera'!$B$12:$X$62720,3,0)),"",VLOOKUP(C38,'Capacidad Financiera'!$B$12:$X$62720,3,0))</f>
        <v>0</v>
      </c>
      <c r="F38" s="255"/>
      <c r="G38" s="255" t="str">
        <f t="shared" si="4"/>
        <v/>
      </c>
      <c r="H38" s="255" t="str">
        <f>IF(OR(D38="",E38="",F38=""),"",IF(C38&lt;&gt;"",IF(ISERROR(VLOOKUP($A$10,POA!$A$2:$D$25,2,0)),"",VLOOKUP($A$10,POA!$A$2:$D$25,2,0)/SALACTUAL),""))</f>
        <v/>
      </c>
      <c r="I38" s="290" t="str">
        <f t="shared" si="5"/>
        <v/>
      </c>
      <c r="J38" s="294" t="str">
        <f>IF(OR(D38="",E38="",F38=""),"",IF(AND(I38&gt;0,I38&lt;=Experiencia1),Puntajes!$D$4,IF(AND(I38&gt;Experiencia1,I38&lt;=Experiencia2),Puntajes!$D$5,IF(AND(I38&gt;Experiencia2,I38&lt;=Experiencia3),Puntajes!$D$6,IF(I38&gt;Experiencia3,Puntajes!$D$7,0)))))</f>
        <v/>
      </c>
    </row>
    <row r="39" spans="1:15" x14ac:dyDescent="0.2">
      <c r="C39" s="139" t="str">
        <f>+'Capacidad Financiera'!B42</f>
        <v/>
      </c>
      <c r="D39" s="206">
        <f>IF(ISERROR(VLOOKUP(C39,'Capacidad Financiera'!$B$12:$X$62720,2,0)),"",VLOOKUP(C39,'Capacidad Financiera'!$B$12:$X$3580,2,0))</f>
        <v>0</v>
      </c>
      <c r="E39" s="277">
        <f>IF(ISERROR(VLOOKUP(C39,'Capacidad Financiera'!$B$12:$X$62720,3,0)),"",VLOOKUP(C39,'Capacidad Financiera'!$B$12:$X$62720,3,0))</f>
        <v>0</v>
      </c>
      <c r="F39" s="255"/>
      <c r="G39" s="255" t="str">
        <f t="shared" si="4"/>
        <v/>
      </c>
      <c r="H39" s="255" t="str">
        <f>IF(OR(D39="",E39="",F39=""),"",IF(C39&lt;&gt;"",IF(ISERROR(VLOOKUP($A$10,POA!$A$2:$D$25,2,0)),"",VLOOKUP($A$10,POA!$A$2:$D$25,2,0)/SALACTUAL),""))</f>
        <v/>
      </c>
      <c r="I39" s="290" t="str">
        <f t="shared" si="5"/>
        <v/>
      </c>
      <c r="J39" s="294" t="str">
        <f>IF(OR(D39="",E39="",F39=""),"",IF(AND(I39&gt;0,I39&lt;=Experiencia1),Puntajes!$D$4,IF(AND(I39&gt;Experiencia1,I39&lt;=Experiencia2),Puntajes!$D$5,IF(AND(I39&gt;Experiencia2,I39&lt;=Experiencia3),Puntajes!$D$6,IF(I39&gt;Experiencia3,Puntajes!$D$7,0)))))</f>
        <v/>
      </c>
    </row>
    <row r="40" spans="1:15" x14ac:dyDescent="0.2">
      <c r="C40" s="139" t="str">
        <f>+'Capacidad Financiera'!B43</f>
        <v/>
      </c>
      <c r="D40" s="206">
        <f>IF(ISERROR(VLOOKUP(C40,'Capacidad Financiera'!$B$12:$X$62720,2,0)),"",VLOOKUP(C40,'Capacidad Financiera'!$B$12:$X$3580,2,0))</f>
        <v>0</v>
      </c>
      <c r="E40" s="277">
        <f>IF(ISERROR(VLOOKUP(C40,'Capacidad Financiera'!$B$12:$X$62720,3,0)),"",VLOOKUP(C40,'Capacidad Financiera'!$B$12:$X$62720,3,0))</f>
        <v>0</v>
      </c>
      <c r="F40" s="255"/>
      <c r="G40" s="255" t="str">
        <f t="shared" si="4"/>
        <v/>
      </c>
      <c r="H40" s="255" t="str">
        <f>IF(OR(D40="",E40="",F40=""),"",IF(C40&lt;&gt;"",IF(ISERROR(VLOOKUP($A$10,POA!$A$2:$D$25,2,0)),"",VLOOKUP($A$10,POA!$A$2:$D$25,2,0)/SALACTUAL),""))</f>
        <v/>
      </c>
      <c r="I40" s="290" t="str">
        <f t="shared" si="5"/>
        <v/>
      </c>
      <c r="J40" s="294" t="str">
        <f>IF(OR(D40="",E40="",F40=""),"",IF(AND(I40&gt;0,I40&lt;=Experiencia1),Puntajes!$D$4,IF(AND(I40&gt;Experiencia1,I40&lt;=Experiencia2),Puntajes!$D$5,IF(AND(I40&gt;Experiencia2,I40&lt;=Experiencia3),Puntajes!$D$6,IF(I40&gt;Experiencia3,Puntajes!$D$7,0)))))</f>
        <v/>
      </c>
    </row>
    <row r="41" spans="1:15" ht="13.5" thickBot="1" x14ac:dyDescent="0.25">
      <c r="C41" s="141" t="str">
        <f>+'Capacidad Financiera'!B44</f>
        <v/>
      </c>
      <c r="D41" s="142">
        <f>IF(ISERROR(VLOOKUP(C41,'Capacidad Financiera'!$B$12:$X$62720,2,0)),"",VLOOKUP(C41,'Capacidad Financiera'!$B$12:$X$3580,2,0))</f>
        <v>0</v>
      </c>
      <c r="E41" s="143" t="s">
        <v>185</v>
      </c>
      <c r="F41" s="256"/>
      <c r="G41" s="256" t="str">
        <f t="shared" si="4"/>
        <v/>
      </c>
      <c r="H41" s="256" t="str">
        <f>IF(OR(D41="",E41="",F41=""),"",IF(C41&lt;&gt;"",IF(ISERROR(VLOOKUP($A$10,POA!$A$2:$D$25,2,0)),"",VLOOKUP($A$10,POA!$A$2:$D$25,2,0)/SALACTUAL),""))</f>
        <v/>
      </c>
      <c r="I41" s="291" t="str">
        <f t="shared" si="5"/>
        <v/>
      </c>
      <c r="J41" s="295" t="str">
        <f>IF(OR(D41="",E41="",F41=""),"",IF(AND(I41&gt;0,I41&lt;=Experiencia1),Puntajes!$D$4,IF(AND(I41&gt;Experiencia1,I41&lt;=Experiencia2),Puntajes!$D$5,IF(AND(I41&gt;Experiencia2,I41&lt;=Experiencia3),Puntajes!$D$6,IF(I41&gt;Experiencia3,Puntajes!$D$7,0)))))</f>
        <v/>
      </c>
    </row>
    <row r="42" spans="1:15" ht="13.5" thickBot="1" x14ac:dyDescent="0.25">
      <c r="A42" s="267" t="s">
        <v>231</v>
      </c>
      <c r="C42" s="133">
        <f>+'Capacidad Financiera'!B45</f>
        <v>4</v>
      </c>
      <c r="D42" s="134" t="str">
        <f>IF(ISERROR(VLOOKUP(C42,'Capacidad Financiera'!$B$12:$X$62720,2,0)),"",VLOOKUP(C42,'Capacidad Financiera'!$B$12:$X$3580,2,0))</f>
        <v>CONSORCIO GODCO -SYM 2014</v>
      </c>
      <c r="E42" s="135">
        <f>IF(ISERROR(VLOOKUP(C42,'Capacidad Financiera'!$B$12:$X$62720,3,0)),"",VLOOKUP(C42,'Capacidad Financiera'!$B$12:$X$62720,3,0))</f>
        <v>1</v>
      </c>
      <c r="F42" s="136"/>
      <c r="G42" s="136"/>
      <c r="H42" s="136" t="str">
        <f>IF(OR(D42="",E42="",F42=""),"",IF(C43="",IF(C42&lt;&gt;"",IF(ISERROR(VLOOKUP($A$10,POA!$A$2:$D$25,2,0)),"",VLOOKUP($A$10,POA!$A$2:$D$25,2,0)),""),""))</f>
        <v/>
      </c>
      <c r="I42" s="282" t="str">
        <f>IF(OR(D42="",E42="",F42=""),"",IF(C43="",IF(C42&lt;&gt;"",F42/H42,""),""))</f>
        <v/>
      </c>
      <c r="J42" s="278" t="str">
        <f>IF(C43="",IF(F42="","",IF(AND(I42&gt;0,I42&lt;=Experiencia1),Puntajes!$D$4,IF(AND(I42&gt;Experiencia1,I42&lt;=Experiencia2),Puntajes!$D$5,IF(AND(I42&gt;Experiencia2,I42&lt;=Experiencia3),Puntajes!$D$6,IF(I42&gt;Experiencia3,Puntajes!$D$7,0))))),"")</f>
        <v/>
      </c>
      <c r="L42" s="246"/>
      <c r="M42" s="247"/>
      <c r="N42" s="229"/>
      <c r="O42" s="248"/>
    </row>
    <row r="43" spans="1:15" ht="26.25" thickBot="1" x14ac:dyDescent="0.25">
      <c r="A43" s="281">
        <v>1</v>
      </c>
      <c r="C43" s="139">
        <f>+'Capacidad Financiera'!B46</f>
        <v>4.0999999999999996</v>
      </c>
      <c r="D43" s="206" t="str">
        <f>IF(ISERROR(VLOOKUP(C43,'Capacidad Financiera'!$B$12:$X$62720,2,0)),"",VLOOKUP(C43,'Capacidad Financiera'!$B$12:$X$3580,2,0))</f>
        <v>CI GRODCO S EN CA INGENIEROS CIVILES</v>
      </c>
      <c r="E43" s="277">
        <f>IF(ISERROR(VLOOKUP(C43,'Capacidad Financiera'!$B$12:$X$62720,3,0)),"",VLOOKUP(C43,'Capacidad Financiera'!$B$12:$X$62720,3,0))</f>
        <v>0.8</v>
      </c>
      <c r="F43" s="255">
        <f>+'CONTRATOS EJECUTADOS'!E542</f>
        <v>929325382524.00049</v>
      </c>
      <c r="G43" s="255">
        <f t="shared" ref="G43:G52" si="6">IF(OR(D43="",E43="",F43=""),"",F43/SALACTUAL)</f>
        <v>1508645.1015000008</v>
      </c>
      <c r="H43" s="255">
        <f>IF(OR(D43="",E43="",F43=""),"",IF(C43&lt;&gt;"",IF(ISERROR(VLOOKUP($A$10,POA!$A$2:$D$25,2,0)),"",VLOOKUP($A$10,POA!$A$2:$D$25,2,0)/SALACTUAL),""))</f>
        <v>209821.42857142858</v>
      </c>
      <c r="I43" s="290">
        <f>IF(OR(D43="",E43="",G43=""),"",IF(C43&lt;&gt;"",G43/(H43*E43),""))</f>
        <v>8.9876729451063877</v>
      </c>
      <c r="J43" s="294">
        <f>IF(OR(D43="",E43="",F43=""),"",IF(AND(I43&gt;0,I43&lt;=Experiencia1),Puntajes!$D$4,IF(AND(I43&gt;Experiencia1,I43&lt;=Experiencia2),Puntajes!$D$5,IF(AND(I43&gt;Experiencia2,I43&lt;=Experiencia3),Puntajes!$D$6,IF(I43&gt;Experiencia3,Puntajes!$D$7,0)))))</f>
        <v>100</v>
      </c>
    </row>
    <row r="44" spans="1:15" x14ac:dyDescent="0.2">
      <c r="C44" s="139">
        <f>+'Capacidad Financiera'!B47</f>
        <v>4.1999999999999993</v>
      </c>
      <c r="D44" s="206" t="str">
        <f>IF(ISERROR(VLOOKUP(C44,'Capacidad Financiera'!$B$12:$X$62720,2,0)),"",VLOOKUP(C44,'Capacidad Financiera'!$B$12:$X$3580,2,0))</f>
        <v>SYM INGENIERIA SAS</v>
      </c>
      <c r="E44" s="277">
        <f>IF(ISERROR(VLOOKUP(C44,'Capacidad Financiera'!$B$12:$X$62720,3,0)),"",VLOOKUP(C44,'Capacidad Financiera'!$B$12:$X$62720,3,0))</f>
        <v>0.2</v>
      </c>
      <c r="F44" s="255">
        <f>+'CONTRATOS EJECUTADOS'!E587</f>
        <v>104964833820.00002</v>
      </c>
      <c r="G44" s="255">
        <f t="shared" si="6"/>
        <v>170397.45750000002</v>
      </c>
      <c r="H44" s="255">
        <f>IF(OR(D44="",E44="",F44=""),"",IF(C44&lt;&gt;"",IF(ISERROR(VLOOKUP($A$10,POA!$A$2:$D$25,2,0)),"",VLOOKUP($A$10,POA!$A$2:$D$25,2,0)/SALACTUAL),""))</f>
        <v>209821.42857142858</v>
      </c>
      <c r="I44" s="290">
        <f t="shared" ref="I44:I52" si="7">IF(OR(D44="",E44="",G44=""),"",IF(C44&lt;&gt;"",G44/(H44*E44),""))</f>
        <v>4.0605351574468083</v>
      </c>
      <c r="J44" s="294">
        <f>IF(OR(D44="",E44="",F44=""),"",IF(AND(I44&gt;0,I44&lt;=Experiencia1),Puntajes!$D$4,IF(AND(I44&gt;Experiencia1,I44&lt;=Experiencia2),Puntajes!$D$5,IF(AND(I44&gt;Experiencia2,I44&lt;=Experiencia3),Puntajes!$D$6,IF(I44&gt;Experiencia3,Puntajes!$D$7,0)))))</f>
        <v>80</v>
      </c>
    </row>
    <row r="45" spans="1:15" x14ac:dyDescent="0.2">
      <c r="C45" s="139" t="str">
        <f>+'Capacidad Financiera'!B48</f>
        <v/>
      </c>
      <c r="D45" s="206">
        <f>IF(ISERROR(VLOOKUP(C45,'Capacidad Financiera'!$B$12:$X$62720,2,0)),"",VLOOKUP(C45,'Capacidad Financiera'!$B$12:$X$3580,2,0))</f>
        <v>0</v>
      </c>
      <c r="E45" s="277">
        <f>IF(ISERROR(VLOOKUP(C45,'Capacidad Financiera'!$B$12:$X$62720,3,0)),"",VLOOKUP(C45,'Capacidad Financiera'!$B$12:$X$62720,3,0))</f>
        <v>0</v>
      </c>
      <c r="F45" s="255"/>
      <c r="G45" s="255" t="str">
        <f t="shared" si="6"/>
        <v/>
      </c>
      <c r="H45" s="255" t="str">
        <f>IF(OR(D45="",E45="",F45=""),"",IF(C45&lt;&gt;"",IF(ISERROR(VLOOKUP($A$10,POA!$A$2:$D$25,2,0)),"",VLOOKUP($A$10,POA!$A$2:$D$25,2,0)/SALACTUAL),""))</f>
        <v/>
      </c>
      <c r="I45" s="290" t="str">
        <f t="shared" si="7"/>
        <v/>
      </c>
      <c r="J45" s="294" t="str">
        <f>IF(OR(D45="",E45="",F45=""),"",IF(AND(I45&gt;0,I45&lt;=Experiencia1),Puntajes!$D$4,IF(AND(I45&gt;Experiencia1,I45&lt;=Experiencia2),Puntajes!$D$5,IF(AND(I45&gt;Experiencia2,I45&lt;=Experiencia3),Puntajes!$D$6,IF(I45&gt;Experiencia3,Puntajes!$D$7,0)))))</f>
        <v/>
      </c>
    </row>
    <row r="46" spans="1:15" x14ac:dyDescent="0.2">
      <c r="C46" s="139" t="str">
        <f>+'Capacidad Financiera'!B49</f>
        <v/>
      </c>
      <c r="D46" s="206">
        <f>IF(ISERROR(VLOOKUP(C46,'Capacidad Financiera'!$B$12:$X$62720,2,0)),"",VLOOKUP(C46,'Capacidad Financiera'!$B$12:$X$3580,2,0))</f>
        <v>0</v>
      </c>
      <c r="E46" s="277">
        <f>IF(ISERROR(VLOOKUP(C46,'Capacidad Financiera'!$B$12:$X$62720,3,0)),"",VLOOKUP(C46,'Capacidad Financiera'!$B$12:$X$62720,3,0))</f>
        <v>0</v>
      </c>
      <c r="F46" s="255"/>
      <c r="G46" s="255" t="str">
        <f t="shared" si="6"/>
        <v/>
      </c>
      <c r="H46" s="255" t="str">
        <f>IF(OR(D46="",E46="",F46=""),"",IF(C46&lt;&gt;"",IF(ISERROR(VLOOKUP($A$10,POA!$A$2:$D$25,2,0)),"",VLOOKUP($A$10,POA!$A$2:$D$25,2,0)/SALACTUAL),""))</f>
        <v/>
      </c>
      <c r="I46" s="290" t="str">
        <f t="shared" si="7"/>
        <v/>
      </c>
      <c r="J46" s="294" t="str">
        <f>IF(OR(D46="",E46="",F46=""),"",IF(AND(I46&gt;0,I46&lt;=Experiencia1),Puntajes!$D$4,IF(AND(I46&gt;Experiencia1,I46&lt;=Experiencia2),Puntajes!$D$5,IF(AND(I46&gt;Experiencia2,I46&lt;=Experiencia3),Puntajes!$D$6,IF(I46&gt;Experiencia3,Puntajes!$D$7,0)))))</f>
        <v/>
      </c>
    </row>
    <row r="47" spans="1:15" x14ac:dyDescent="0.2">
      <c r="C47" s="139" t="str">
        <f>+'Capacidad Financiera'!B50</f>
        <v/>
      </c>
      <c r="D47" s="206">
        <f>IF(ISERROR(VLOOKUP(C47,'Capacidad Financiera'!$B$12:$X$62720,2,0)),"",VLOOKUP(C47,'Capacidad Financiera'!$B$12:$X$3580,2,0))</f>
        <v>0</v>
      </c>
      <c r="E47" s="277">
        <f>IF(ISERROR(VLOOKUP(C47,'Capacidad Financiera'!$B$12:$X$62720,3,0)),"",VLOOKUP(C47,'Capacidad Financiera'!$B$12:$X$62720,3,0))</f>
        <v>0</v>
      </c>
      <c r="F47" s="255"/>
      <c r="G47" s="255" t="str">
        <f t="shared" si="6"/>
        <v/>
      </c>
      <c r="H47" s="255" t="str">
        <f>IF(OR(D47="",E47="",F47=""),"",IF(C47&lt;&gt;"",IF(ISERROR(VLOOKUP($A$10,POA!$A$2:$D$25,2,0)),"",VLOOKUP($A$10,POA!$A$2:$D$25,2,0)/SALACTUAL),""))</f>
        <v/>
      </c>
      <c r="I47" s="290" t="str">
        <f t="shared" si="7"/>
        <v/>
      </c>
      <c r="J47" s="294" t="str">
        <f>IF(OR(D47="",E47="",F47=""),"",IF(AND(I47&gt;0,I47&lt;=Experiencia1),Puntajes!$D$4,IF(AND(I47&gt;Experiencia1,I47&lt;=Experiencia2),Puntajes!$D$5,IF(AND(I47&gt;Experiencia2,I47&lt;=Experiencia3),Puntajes!$D$6,IF(I47&gt;Experiencia3,Puntajes!$D$7,0)))))</f>
        <v/>
      </c>
    </row>
    <row r="48" spans="1:15" x14ac:dyDescent="0.2">
      <c r="C48" s="139" t="str">
        <f>+'Capacidad Financiera'!B51</f>
        <v/>
      </c>
      <c r="D48" s="206">
        <f>IF(ISERROR(VLOOKUP(C48,'Capacidad Financiera'!$B$12:$X$62720,2,0)),"",VLOOKUP(C48,'Capacidad Financiera'!$B$12:$X$3580,2,0))</f>
        <v>0</v>
      </c>
      <c r="E48" s="277">
        <f>IF(ISERROR(VLOOKUP(C48,'Capacidad Financiera'!$B$12:$X$62720,3,0)),"",VLOOKUP(C48,'Capacidad Financiera'!$B$12:$X$62720,3,0))</f>
        <v>0</v>
      </c>
      <c r="F48" s="255"/>
      <c r="G48" s="255" t="str">
        <f t="shared" si="6"/>
        <v/>
      </c>
      <c r="H48" s="255" t="str">
        <f>IF(OR(D48="",E48="",F48=""),"",IF(C48&lt;&gt;"",IF(ISERROR(VLOOKUP($A$10,POA!$A$2:$D$25,2,0)),"",VLOOKUP($A$10,POA!$A$2:$D$25,2,0)/SALACTUAL),""))</f>
        <v/>
      </c>
      <c r="I48" s="290" t="str">
        <f t="shared" si="7"/>
        <v/>
      </c>
      <c r="J48" s="294" t="str">
        <f>IF(OR(D48="",E48="",F48=""),"",IF(AND(I48&gt;0,I48&lt;=Experiencia1),Puntajes!$D$4,IF(AND(I48&gt;Experiencia1,I48&lt;=Experiencia2),Puntajes!$D$5,IF(AND(I48&gt;Experiencia2,I48&lt;=Experiencia3),Puntajes!$D$6,IF(I48&gt;Experiencia3,Puntajes!$D$7,0)))))</f>
        <v/>
      </c>
    </row>
    <row r="49" spans="1:15" x14ac:dyDescent="0.2">
      <c r="C49" s="139" t="str">
        <f>+'Capacidad Financiera'!B52</f>
        <v/>
      </c>
      <c r="D49" s="206">
        <f>IF(ISERROR(VLOOKUP(C49,'Capacidad Financiera'!$B$12:$X$62720,2,0)),"",VLOOKUP(C49,'Capacidad Financiera'!$B$12:$X$3580,2,0))</f>
        <v>0</v>
      </c>
      <c r="E49" s="277">
        <f>IF(ISERROR(VLOOKUP(C49,'Capacidad Financiera'!$B$12:$X$62720,3,0)),"",VLOOKUP(C49,'Capacidad Financiera'!$B$12:$X$62720,3,0))</f>
        <v>0</v>
      </c>
      <c r="F49" s="255"/>
      <c r="G49" s="255" t="str">
        <f t="shared" si="6"/>
        <v/>
      </c>
      <c r="H49" s="255" t="str">
        <f>IF(OR(D49="",E49="",F49=""),"",IF(C49&lt;&gt;"",IF(ISERROR(VLOOKUP($A$10,POA!$A$2:$D$25,2,0)),"",VLOOKUP($A$10,POA!$A$2:$D$25,2,0)/SALACTUAL),""))</f>
        <v/>
      </c>
      <c r="I49" s="290" t="str">
        <f t="shared" si="7"/>
        <v/>
      </c>
      <c r="J49" s="294" t="str">
        <f>IF(OR(D49="",E49="",F49=""),"",IF(AND(I49&gt;0,I49&lt;=Experiencia1),Puntajes!$D$4,IF(AND(I49&gt;Experiencia1,I49&lt;=Experiencia2),Puntajes!$D$5,IF(AND(I49&gt;Experiencia2,I49&lt;=Experiencia3),Puntajes!$D$6,IF(I49&gt;Experiencia3,Puntajes!$D$7,0)))))</f>
        <v/>
      </c>
    </row>
    <row r="50" spans="1:15" x14ac:dyDescent="0.2">
      <c r="C50" s="139" t="str">
        <f>+'Capacidad Financiera'!B53</f>
        <v/>
      </c>
      <c r="D50" s="206">
        <f>IF(ISERROR(VLOOKUP(C50,'Capacidad Financiera'!$B$12:$X$62720,2,0)),"",VLOOKUP(C50,'Capacidad Financiera'!$B$12:$X$3580,2,0))</f>
        <v>0</v>
      </c>
      <c r="E50" s="277">
        <f>IF(ISERROR(VLOOKUP(C50,'Capacidad Financiera'!$B$12:$X$62720,3,0)),"",VLOOKUP(C50,'Capacidad Financiera'!$B$12:$X$62720,3,0))</f>
        <v>0</v>
      </c>
      <c r="F50" s="255"/>
      <c r="G50" s="255" t="str">
        <f t="shared" si="6"/>
        <v/>
      </c>
      <c r="H50" s="255" t="str">
        <f>IF(OR(D50="",E50="",F50=""),"",IF(C50&lt;&gt;"",IF(ISERROR(VLOOKUP($A$10,POA!$A$2:$D$25,2,0)),"",VLOOKUP($A$10,POA!$A$2:$D$25,2,0)/SALACTUAL),""))</f>
        <v/>
      </c>
      <c r="I50" s="290" t="str">
        <f t="shared" si="7"/>
        <v/>
      </c>
      <c r="J50" s="294" t="str">
        <f>IF(OR(D50="",E50="",F50=""),"",IF(AND(I50&gt;0,I50&lt;=Experiencia1),Puntajes!$D$4,IF(AND(I50&gt;Experiencia1,I50&lt;=Experiencia2),Puntajes!$D$5,IF(AND(I50&gt;Experiencia2,I50&lt;=Experiencia3),Puntajes!$D$6,IF(I50&gt;Experiencia3,Puntajes!$D$7,0)))))</f>
        <v/>
      </c>
    </row>
    <row r="51" spans="1:15" x14ac:dyDescent="0.2">
      <c r="C51" s="139" t="str">
        <f>+'Capacidad Financiera'!B54</f>
        <v/>
      </c>
      <c r="D51" s="206">
        <f>IF(ISERROR(VLOOKUP(C51,'Capacidad Financiera'!$B$12:$X$62720,2,0)),"",VLOOKUP(C51,'Capacidad Financiera'!$B$12:$X$3580,2,0))</f>
        <v>0</v>
      </c>
      <c r="E51" s="277">
        <f>IF(ISERROR(VLOOKUP(C51,'Capacidad Financiera'!$B$12:$X$62720,3,0)),"",VLOOKUP(C51,'Capacidad Financiera'!$B$12:$X$62720,3,0))</f>
        <v>0</v>
      </c>
      <c r="F51" s="255"/>
      <c r="G51" s="255" t="str">
        <f t="shared" si="6"/>
        <v/>
      </c>
      <c r="H51" s="255" t="str">
        <f>IF(OR(D51="",E51="",F51=""),"",IF(C51&lt;&gt;"",IF(ISERROR(VLOOKUP($A$10,POA!$A$2:$D$25,2,0)),"",VLOOKUP($A$10,POA!$A$2:$D$25,2,0)/SALACTUAL),""))</f>
        <v/>
      </c>
      <c r="I51" s="290" t="str">
        <f t="shared" si="7"/>
        <v/>
      </c>
      <c r="J51" s="294" t="str">
        <f>IF(OR(D51="",E51="",F51=""),"",IF(AND(I51&gt;0,I51&lt;=Experiencia1),Puntajes!$D$4,IF(AND(I51&gt;Experiencia1,I51&lt;=Experiencia2),Puntajes!$D$5,IF(AND(I51&gt;Experiencia2,I51&lt;=Experiencia3),Puntajes!$D$6,IF(I51&gt;Experiencia3,Puntajes!$D$7,0)))))</f>
        <v/>
      </c>
    </row>
    <row r="52" spans="1:15" ht="13.5" thickBot="1" x14ac:dyDescent="0.25">
      <c r="C52" s="141" t="str">
        <f>+'Capacidad Financiera'!B55</f>
        <v/>
      </c>
      <c r="D52" s="142">
        <f>IF(ISERROR(VLOOKUP(C52,'Capacidad Financiera'!$B$12:$X$62720,2,0)),"",VLOOKUP(C52,'Capacidad Financiera'!$B$12:$X$3580,2,0))</f>
        <v>0</v>
      </c>
      <c r="E52" s="143" t="s">
        <v>185</v>
      </c>
      <c r="F52" s="256"/>
      <c r="G52" s="256" t="str">
        <f t="shared" si="6"/>
        <v/>
      </c>
      <c r="H52" s="256" t="str">
        <f>IF(OR(D52="",E52="",F52=""),"",IF(C52&lt;&gt;"",IF(ISERROR(VLOOKUP($A$10,POA!$A$2:$D$25,2,0)),"",VLOOKUP($A$10,POA!$A$2:$D$25,2,0)/SALACTUAL),""))</f>
        <v/>
      </c>
      <c r="I52" s="291" t="str">
        <f t="shared" si="7"/>
        <v/>
      </c>
      <c r="J52" s="295" t="str">
        <f>IF(OR(D52="",E52="",F52=""),"",IF(AND(I52&gt;0,I52&lt;=Experiencia1),Puntajes!$D$4,IF(AND(I52&gt;Experiencia1,I52&lt;=Experiencia2),Puntajes!$D$5,IF(AND(I52&gt;Experiencia2,I52&lt;=Experiencia3),Puntajes!$D$6,IF(I52&gt;Experiencia3,Puntajes!$D$7,0)))))</f>
        <v/>
      </c>
    </row>
    <row r="53" spans="1:15" ht="13.5" thickBot="1" x14ac:dyDescent="0.25">
      <c r="A53" s="267" t="s">
        <v>231</v>
      </c>
      <c r="C53" s="133">
        <f>+'Capacidad Financiera'!B56</f>
        <v>5</v>
      </c>
      <c r="D53" s="134" t="str">
        <f>IF(ISERROR(VLOOKUP(C53,'Capacidad Financiera'!$B$12:$X$62720,2,0)),"",VLOOKUP(C53,'Capacidad Financiera'!$B$12:$X$3580,2,0))</f>
        <v>CONSORCIO VIAS DE NARIÑO</v>
      </c>
      <c r="E53" s="135">
        <f>IF(ISERROR(VLOOKUP(C53,'Capacidad Financiera'!$B$12:$X$62720,3,0)),"",VLOOKUP(C53,'Capacidad Financiera'!$B$12:$X$62720,3,0))</f>
        <v>1</v>
      </c>
      <c r="F53" s="136"/>
      <c r="G53" s="136"/>
      <c r="H53" s="136" t="str">
        <f>IF(OR(D53="",E53="",F53=""),"",IF(C54="",IF(C53&lt;&gt;"",IF(ISERROR(VLOOKUP($A$10,POA!$A$2:$D$25,2,0)),"",VLOOKUP($A$10,POA!$A$2:$D$25,2,0)),""),""))</f>
        <v/>
      </c>
      <c r="I53" s="282" t="str">
        <f>IF(OR(D53="",E53="",F53=""),"",IF(C54="",IF(C53&lt;&gt;"",F53/H53,""),""))</f>
        <v/>
      </c>
      <c r="J53" s="278" t="str">
        <f>IF(C54="",IF(F53="","",IF(AND(I53&gt;0,I53&lt;=Experiencia1),Puntajes!$D$4,IF(AND(I53&gt;Experiencia1,I53&lt;=Experiencia2),Puntajes!$D$5,IF(AND(I53&gt;Experiencia2,I53&lt;=Experiencia3),Puntajes!$D$6,IF(I53&gt;Experiencia3,Puntajes!$D$7,0))))),"")</f>
        <v/>
      </c>
      <c r="L53" s="246"/>
      <c r="M53" s="247"/>
      <c r="N53" s="229"/>
      <c r="O53" s="248"/>
    </row>
    <row r="54" spans="1:15" ht="26.25" thickBot="1" x14ac:dyDescent="0.25">
      <c r="A54" s="281">
        <v>1</v>
      </c>
      <c r="C54" s="139">
        <f>+'Capacidad Financiera'!B57</f>
        <v>5.0999999999999996</v>
      </c>
      <c r="D54" s="206" t="str">
        <f>IF(ISERROR(VLOOKUP(C54,'Capacidad Financiera'!$B$12:$X$62720,2,0)),"",VLOOKUP(C54,'Capacidad Financiera'!$B$12:$X$3580,2,0))</f>
        <v>GAICO INGENIEROS CONSTRUCTORES S.A.</v>
      </c>
      <c r="E54" s="277">
        <f>IF(ISERROR(VLOOKUP(C54,'Capacidad Financiera'!$B$12:$X$62720,3,0)),"",VLOOKUP(C54,'Capacidad Financiera'!$B$12:$X$62720,3,0))</f>
        <v>0.8</v>
      </c>
      <c r="F54" s="255">
        <f>+'CONTRATOS EJECUTADOS'!E633</f>
        <v>540077213167.80005</v>
      </c>
      <c r="G54" s="255">
        <f t="shared" ref="G54:G63" si="8">IF(OR(D54="",E54="",F54=""),"",F54/SALACTUAL)</f>
        <v>876748.72267500008</v>
      </c>
      <c r="H54" s="255">
        <f>IF(OR(D54="",E54="",F54=""),"",IF(C54&lt;&gt;"",IF(ISERROR(VLOOKUP($A$10,POA!$A$2:$D$25,2,0)),"",VLOOKUP($A$10,POA!$A$2:$D$25,2,0)/SALACTUAL),""))</f>
        <v>209821.42857142858</v>
      </c>
      <c r="I54" s="290">
        <f>IF(OR(D54="",E54="",G54=""),"",IF(C54&lt;&gt;"",G54/(H54*E54),""))</f>
        <v>5.2231838797659575</v>
      </c>
      <c r="J54" s="294">
        <f>IF(OR(D54="",E54="",F54=""),"",IF(AND(I54&gt;0,I54&lt;=Experiencia1),Puntajes!$D$4,IF(AND(I54&gt;Experiencia1,I54&lt;=Experiencia2),Puntajes!$D$5,IF(AND(I54&gt;Experiencia2,I54&lt;=Experiencia3),Puntajes!$D$6,IF(I54&gt;Experiencia3,Puntajes!$D$7,0)))))</f>
        <v>80</v>
      </c>
    </row>
    <row r="55" spans="1:15" x14ac:dyDescent="0.2">
      <c r="C55" s="139">
        <f>+'Capacidad Financiera'!B58</f>
        <v>5.1999999999999993</v>
      </c>
      <c r="D55" s="206" t="str">
        <f>IF(ISERROR(VLOOKUP(C55,'Capacidad Financiera'!$B$12:$X$62720,2,0)),"",VLOOKUP(C55,'Capacidad Financiera'!$B$12:$X$3580,2,0))</f>
        <v>ALVARADO Y DURING LIMITADA</v>
      </c>
      <c r="E55" s="277">
        <f>IF(ISERROR(VLOOKUP(C55,'Capacidad Financiera'!$B$12:$X$62720,3,0)),"",VLOOKUP(C55,'Capacidad Financiera'!$B$12:$X$62720,3,0))</f>
        <v>0.2</v>
      </c>
      <c r="F55" s="255">
        <f>+'CONTRATOS EJECUTADOS'!E667</f>
        <v>109596825183.99998</v>
      </c>
      <c r="G55" s="255">
        <f t="shared" si="8"/>
        <v>177916.92399999997</v>
      </c>
      <c r="H55" s="255">
        <f>IF(OR(D55="",E55="",F55=""),"",IF(C55&lt;&gt;"",IF(ISERROR(VLOOKUP($A$10,POA!$A$2:$D$25,2,0)),"",VLOOKUP($A$10,POA!$A$2:$D$25,2,0)/SALACTUAL),""))</f>
        <v>209821.42857142858</v>
      </c>
      <c r="I55" s="290">
        <f t="shared" ref="I55:I63" si="9">IF(OR(D55="",E55="",G55=""),"",IF(C55&lt;&gt;"",G55/(H55*E55),""))</f>
        <v>4.2397224442553183</v>
      </c>
      <c r="J55" s="294">
        <f>IF(OR(D55="",E55="",F55=""),"",IF(AND(I55&gt;0,I55&lt;=Experiencia1),Puntajes!$D$4,IF(AND(I55&gt;Experiencia1,I55&lt;=Experiencia2),Puntajes!$D$5,IF(AND(I55&gt;Experiencia2,I55&lt;=Experiencia3),Puntajes!$D$6,IF(I55&gt;Experiencia3,Puntajes!$D$7,0)))))</f>
        <v>80</v>
      </c>
    </row>
    <row r="56" spans="1:15" x14ac:dyDescent="0.2">
      <c r="C56" s="139" t="str">
        <f>+'Capacidad Financiera'!B59</f>
        <v/>
      </c>
      <c r="D56" s="206">
        <f>IF(ISERROR(VLOOKUP(C56,'Capacidad Financiera'!$B$12:$X$62720,2,0)),"",VLOOKUP(C56,'Capacidad Financiera'!$B$12:$X$3580,2,0))</f>
        <v>0</v>
      </c>
      <c r="E56" s="277">
        <f>IF(ISERROR(VLOOKUP(C56,'Capacidad Financiera'!$B$12:$X$62720,3,0)),"",VLOOKUP(C56,'Capacidad Financiera'!$B$12:$X$62720,3,0))</f>
        <v>0</v>
      </c>
      <c r="F56" s="255"/>
      <c r="G56" s="255" t="str">
        <f t="shared" si="8"/>
        <v/>
      </c>
      <c r="H56" s="255" t="str">
        <f>IF(OR(D56="",E56="",F56=""),"",IF(C56&lt;&gt;"",IF(ISERROR(VLOOKUP($A$10,POA!$A$2:$D$25,2,0)),"",VLOOKUP($A$10,POA!$A$2:$D$25,2,0)/SALACTUAL),""))</f>
        <v/>
      </c>
      <c r="I56" s="290" t="str">
        <f t="shared" si="9"/>
        <v/>
      </c>
      <c r="J56" s="294" t="str">
        <f>IF(OR(D56="",E56="",F56=""),"",IF(AND(I56&gt;0,I56&lt;=Experiencia1),Puntajes!$D$4,IF(AND(I56&gt;Experiencia1,I56&lt;=Experiencia2),Puntajes!$D$5,IF(AND(I56&gt;Experiencia2,I56&lt;=Experiencia3),Puntajes!$D$6,IF(I56&gt;Experiencia3,Puntajes!$D$7,0)))))</f>
        <v/>
      </c>
    </row>
    <row r="57" spans="1:15" x14ac:dyDescent="0.2">
      <c r="C57" s="139" t="str">
        <f>+'Capacidad Financiera'!B60</f>
        <v/>
      </c>
      <c r="D57" s="206">
        <f>IF(ISERROR(VLOOKUP(C57,'Capacidad Financiera'!$B$12:$X$62720,2,0)),"",VLOOKUP(C57,'Capacidad Financiera'!$B$12:$X$3580,2,0))</f>
        <v>0</v>
      </c>
      <c r="E57" s="277">
        <f>IF(ISERROR(VLOOKUP(C57,'Capacidad Financiera'!$B$12:$X$62720,3,0)),"",VLOOKUP(C57,'Capacidad Financiera'!$B$12:$X$62720,3,0))</f>
        <v>0</v>
      </c>
      <c r="F57" s="255"/>
      <c r="G57" s="255" t="str">
        <f t="shared" si="8"/>
        <v/>
      </c>
      <c r="H57" s="255" t="str">
        <f>IF(OR(D57="",E57="",F57=""),"",IF(C57&lt;&gt;"",IF(ISERROR(VLOOKUP($A$10,POA!$A$2:$D$25,2,0)),"",VLOOKUP($A$10,POA!$A$2:$D$25,2,0)/SALACTUAL),""))</f>
        <v/>
      </c>
      <c r="I57" s="290" t="str">
        <f t="shared" si="9"/>
        <v/>
      </c>
      <c r="J57" s="294" t="str">
        <f>IF(OR(D57="",E57="",F57=""),"",IF(AND(I57&gt;0,I57&lt;=Experiencia1),Puntajes!$D$4,IF(AND(I57&gt;Experiencia1,I57&lt;=Experiencia2),Puntajes!$D$5,IF(AND(I57&gt;Experiencia2,I57&lt;=Experiencia3),Puntajes!$D$6,IF(I57&gt;Experiencia3,Puntajes!$D$7,0)))))</f>
        <v/>
      </c>
    </row>
    <row r="58" spans="1:15" x14ac:dyDescent="0.2">
      <c r="C58" s="139" t="str">
        <f>+'Capacidad Financiera'!B61</f>
        <v/>
      </c>
      <c r="D58" s="206">
        <f>IF(ISERROR(VLOOKUP(C58,'Capacidad Financiera'!$B$12:$X$62720,2,0)),"",VLOOKUP(C58,'Capacidad Financiera'!$B$12:$X$3580,2,0))</f>
        <v>0</v>
      </c>
      <c r="E58" s="277">
        <f>IF(ISERROR(VLOOKUP(C58,'Capacidad Financiera'!$B$12:$X$62720,3,0)),"",VLOOKUP(C58,'Capacidad Financiera'!$B$12:$X$62720,3,0))</f>
        <v>0</v>
      </c>
      <c r="F58" s="255"/>
      <c r="G58" s="255" t="str">
        <f t="shared" si="8"/>
        <v/>
      </c>
      <c r="H58" s="255" t="str">
        <f>IF(OR(D58="",E58="",F58=""),"",IF(C58&lt;&gt;"",IF(ISERROR(VLOOKUP($A$10,POA!$A$2:$D$25,2,0)),"",VLOOKUP($A$10,POA!$A$2:$D$25,2,0)/SALACTUAL),""))</f>
        <v/>
      </c>
      <c r="I58" s="290" t="str">
        <f t="shared" si="9"/>
        <v/>
      </c>
      <c r="J58" s="294" t="str">
        <f>IF(OR(D58="",E58="",F58=""),"",IF(AND(I58&gt;0,I58&lt;=Experiencia1),Puntajes!$D$4,IF(AND(I58&gt;Experiencia1,I58&lt;=Experiencia2),Puntajes!$D$5,IF(AND(I58&gt;Experiencia2,I58&lt;=Experiencia3),Puntajes!$D$6,IF(I58&gt;Experiencia3,Puntajes!$D$7,0)))))</f>
        <v/>
      </c>
    </row>
    <row r="59" spans="1:15" x14ac:dyDescent="0.2">
      <c r="C59" s="139" t="str">
        <f>+'Capacidad Financiera'!B62</f>
        <v/>
      </c>
      <c r="D59" s="206">
        <f>IF(ISERROR(VLOOKUP(C59,'Capacidad Financiera'!$B$12:$X$62720,2,0)),"",VLOOKUP(C59,'Capacidad Financiera'!$B$12:$X$3580,2,0))</f>
        <v>0</v>
      </c>
      <c r="E59" s="277">
        <f>IF(ISERROR(VLOOKUP(C59,'Capacidad Financiera'!$B$12:$X$62720,3,0)),"",VLOOKUP(C59,'Capacidad Financiera'!$B$12:$X$62720,3,0))</f>
        <v>0</v>
      </c>
      <c r="F59" s="255"/>
      <c r="G59" s="255" t="str">
        <f t="shared" si="8"/>
        <v/>
      </c>
      <c r="H59" s="255" t="str">
        <f>IF(OR(D59="",E59="",F59=""),"",IF(C59&lt;&gt;"",IF(ISERROR(VLOOKUP($A$10,POA!$A$2:$D$25,2,0)),"",VLOOKUP($A$10,POA!$A$2:$D$25,2,0)/SALACTUAL),""))</f>
        <v/>
      </c>
      <c r="I59" s="290" t="str">
        <f t="shared" si="9"/>
        <v/>
      </c>
      <c r="J59" s="294" t="str">
        <f>IF(OR(D59="",E59="",F59=""),"",IF(AND(I59&gt;0,I59&lt;=Experiencia1),Puntajes!$D$4,IF(AND(I59&gt;Experiencia1,I59&lt;=Experiencia2),Puntajes!$D$5,IF(AND(I59&gt;Experiencia2,I59&lt;=Experiencia3),Puntajes!$D$6,IF(I59&gt;Experiencia3,Puntajes!$D$7,0)))))</f>
        <v/>
      </c>
    </row>
    <row r="60" spans="1:15" x14ac:dyDescent="0.2">
      <c r="C60" s="139" t="str">
        <f>+'Capacidad Financiera'!B63</f>
        <v/>
      </c>
      <c r="D60" s="206">
        <f>IF(ISERROR(VLOOKUP(C60,'Capacidad Financiera'!$B$12:$X$62720,2,0)),"",VLOOKUP(C60,'Capacidad Financiera'!$B$12:$X$3580,2,0))</f>
        <v>0</v>
      </c>
      <c r="E60" s="277">
        <f>IF(ISERROR(VLOOKUP(C60,'Capacidad Financiera'!$B$12:$X$62720,3,0)),"",VLOOKUP(C60,'Capacidad Financiera'!$B$12:$X$62720,3,0))</f>
        <v>0</v>
      </c>
      <c r="F60" s="255"/>
      <c r="G60" s="255" t="str">
        <f t="shared" si="8"/>
        <v/>
      </c>
      <c r="H60" s="255" t="str">
        <f>IF(OR(D60="",E60="",F60=""),"",IF(C60&lt;&gt;"",IF(ISERROR(VLOOKUP($A$10,POA!$A$2:$D$25,2,0)),"",VLOOKUP($A$10,POA!$A$2:$D$25,2,0)/SALACTUAL),""))</f>
        <v/>
      </c>
      <c r="I60" s="290" t="str">
        <f t="shared" si="9"/>
        <v/>
      </c>
      <c r="J60" s="294" t="str">
        <f>IF(OR(D60="",E60="",F60=""),"",IF(AND(I60&gt;0,I60&lt;=Experiencia1),Puntajes!$D$4,IF(AND(I60&gt;Experiencia1,I60&lt;=Experiencia2),Puntajes!$D$5,IF(AND(I60&gt;Experiencia2,I60&lt;=Experiencia3),Puntajes!$D$6,IF(I60&gt;Experiencia3,Puntajes!$D$7,0)))))</f>
        <v/>
      </c>
    </row>
    <row r="61" spans="1:15" x14ac:dyDescent="0.2">
      <c r="C61" s="139" t="str">
        <f>+'Capacidad Financiera'!B64</f>
        <v/>
      </c>
      <c r="D61" s="206">
        <f>IF(ISERROR(VLOOKUP(C61,'Capacidad Financiera'!$B$12:$X$62720,2,0)),"",VLOOKUP(C61,'Capacidad Financiera'!$B$12:$X$3580,2,0))</f>
        <v>0</v>
      </c>
      <c r="E61" s="277">
        <f>IF(ISERROR(VLOOKUP(C61,'Capacidad Financiera'!$B$12:$X$62720,3,0)),"",VLOOKUP(C61,'Capacidad Financiera'!$B$12:$X$62720,3,0))</f>
        <v>0</v>
      </c>
      <c r="F61" s="255"/>
      <c r="G61" s="255" t="str">
        <f t="shared" si="8"/>
        <v/>
      </c>
      <c r="H61" s="255" t="str">
        <f>IF(OR(D61="",E61="",F61=""),"",IF(C61&lt;&gt;"",IF(ISERROR(VLOOKUP($A$10,POA!$A$2:$D$25,2,0)),"",VLOOKUP($A$10,POA!$A$2:$D$25,2,0)/SALACTUAL),""))</f>
        <v/>
      </c>
      <c r="I61" s="290" t="str">
        <f t="shared" si="9"/>
        <v/>
      </c>
      <c r="J61" s="294" t="str">
        <f>IF(OR(D61="",E61="",F61=""),"",IF(AND(I61&gt;0,I61&lt;=Experiencia1),Puntajes!$D$4,IF(AND(I61&gt;Experiencia1,I61&lt;=Experiencia2),Puntajes!$D$5,IF(AND(I61&gt;Experiencia2,I61&lt;=Experiencia3),Puntajes!$D$6,IF(I61&gt;Experiencia3,Puntajes!$D$7,0)))))</f>
        <v/>
      </c>
    </row>
    <row r="62" spans="1:15" x14ac:dyDescent="0.2">
      <c r="C62" s="139" t="str">
        <f>+'Capacidad Financiera'!B65</f>
        <v/>
      </c>
      <c r="D62" s="206">
        <f>IF(ISERROR(VLOOKUP(C62,'Capacidad Financiera'!$B$12:$X$62720,2,0)),"",VLOOKUP(C62,'Capacidad Financiera'!$B$12:$X$3580,2,0))</f>
        <v>0</v>
      </c>
      <c r="E62" s="277">
        <f>IF(ISERROR(VLOOKUP(C62,'Capacidad Financiera'!$B$12:$X$62720,3,0)),"",VLOOKUP(C62,'Capacidad Financiera'!$B$12:$X$62720,3,0))</f>
        <v>0</v>
      </c>
      <c r="F62" s="255"/>
      <c r="G62" s="255" t="str">
        <f t="shared" si="8"/>
        <v/>
      </c>
      <c r="H62" s="255" t="str">
        <f>IF(OR(D62="",E62="",F62=""),"",IF(C62&lt;&gt;"",IF(ISERROR(VLOOKUP($A$10,POA!$A$2:$D$25,2,0)),"",VLOOKUP($A$10,POA!$A$2:$D$25,2,0)/SALACTUAL),""))</f>
        <v/>
      </c>
      <c r="I62" s="290" t="str">
        <f t="shared" si="9"/>
        <v/>
      </c>
      <c r="J62" s="294" t="str">
        <f>IF(OR(D62="",E62="",F62=""),"",IF(AND(I62&gt;0,I62&lt;=Experiencia1),Puntajes!$D$4,IF(AND(I62&gt;Experiencia1,I62&lt;=Experiencia2),Puntajes!$D$5,IF(AND(I62&gt;Experiencia2,I62&lt;=Experiencia3),Puntajes!$D$6,IF(I62&gt;Experiencia3,Puntajes!$D$7,0)))))</f>
        <v/>
      </c>
    </row>
    <row r="63" spans="1:15" ht="27.75" customHeight="1" thickBot="1" x14ac:dyDescent="0.25">
      <c r="C63" s="141" t="str">
        <f>+'Capacidad Financiera'!B66</f>
        <v/>
      </c>
      <c r="D63" s="142">
        <f>IF(ISERROR(VLOOKUP(C63,'Capacidad Financiera'!$B$12:$X$62720,2,0)),"",VLOOKUP(C63,'Capacidad Financiera'!$B$12:$X$3580,2,0))</f>
        <v>0</v>
      </c>
      <c r="E63" s="143" t="s">
        <v>185</v>
      </c>
      <c r="F63" s="256"/>
      <c r="G63" s="256" t="str">
        <f t="shared" si="8"/>
        <v/>
      </c>
      <c r="H63" s="256" t="str">
        <f>IF(OR(D63="",E63="",F63=""),"",IF(C63&lt;&gt;"",IF(ISERROR(VLOOKUP($A$10,POA!$A$2:$D$25,2,0)),"",VLOOKUP($A$10,POA!$A$2:$D$25,2,0)/SALACTUAL),""))</f>
        <v/>
      </c>
      <c r="I63" s="291" t="str">
        <f t="shared" si="9"/>
        <v/>
      </c>
      <c r="J63" s="295" t="str">
        <f>IF(OR(D63="",E63="",F63=""),"",IF(AND(I63&gt;0,I63&lt;=Experiencia1),Puntajes!$D$4,IF(AND(I63&gt;Experiencia1,I63&lt;=Experiencia2),Puntajes!$D$5,IF(AND(I63&gt;Experiencia2,I63&lt;=Experiencia3),Puntajes!$D$6,IF(I63&gt;Experiencia3,Puntajes!$D$7,0)))))</f>
        <v/>
      </c>
    </row>
    <row r="64" spans="1:15" ht="13.5" thickBot="1" x14ac:dyDescent="0.25">
      <c r="A64" s="267" t="s">
        <v>231</v>
      </c>
      <c r="C64" s="133">
        <f>+'Capacidad Financiera'!B67</f>
        <v>6</v>
      </c>
      <c r="D64" s="134" t="str">
        <f>IF(ISERROR(VLOOKUP(C64,'Capacidad Financiera'!$B$12:$X$62720,2,0)),"",VLOOKUP(C64,'Capacidad Financiera'!$B$12:$X$3580,2,0))</f>
        <v>CONSORCIO METROPACIFICO</v>
      </c>
      <c r="E64" s="135">
        <f>IF(ISERROR(VLOOKUP(C64,'Capacidad Financiera'!$B$12:$X$62720,3,0)),"",VLOOKUP(C64,'Capacidad Financiera'!$B$12:$X$62720,3,0))</f>
        <v>1</v>
      </c>
      <c r="F64" s="136"/>
      <c r="G64" s="136"/>
      <c r="H64" s="136" t="str">
        <f>IF(OR(D64="",E64="",F64=""),"",IF(C65="",IF(C64&lt;&gt;"",IF(ISERROR(VLOOKUP($A$10,POA!$A$2:$D$25,2,0)),"",VLOOKUP($A$10,POA!$A$2:$D$25,2,0)),""),""))</f>
        <v/>
      </c>
      <c r="I64" s="282" t="str">
        <f>IF(OR(D64="",E64="",F64=""),"",IF(C65="",IF(C64&lt;&gt;"",F64/H64,""),""))</f>
        <v/>
      </c>
      <c r="J64" s="278" t="str">
        <f>IF(C65="",IF(F64="","",IF(AND(I64&gt;0,I64&lt;=Experiencia1),Puntajes!$D$4,IF(AND(I64&gt;Experiencia1,I64&lt;=Experiencia2),Puntajes!$D$5,IF(AND(I64&gt;Experiencia2,I64&lt;=Experiencia3),Puntajes!$D$6,IF(I64&gt;Experiencia3,Puntajes!$D$7,0))))),"")</f>
        <v/>
      </c>
      <c r="L64" s="246"/>
      <c r="M64" s="247"/>
      <c r="N64" s="229"/>
      <c r="O64" s="248"/>
    </row>
    <row r="65" spans="1:15" ht="13.5" thickBot="1" x14ac:dyDescent="0.25">
      <c r="A65" s="281">
        <v>1</v>
      </c>
      <c r="C65" s="139">
        <f>+'Capacidad Financiera'!B68</f>
        <v>6.1</v>
      </c>
      <c r="D65" s="206" t="str">
        <f>IF(ISERROR(VLOOKUP(C65,'Capacidad Financiera'!$B$12:$X$62720,2,0)),"",VLOOKUP(C65,'Capacidad Financiera'!$B$12:$X$3580,2,0))</f>
        <v>CSS CONSTRUCTORES S.A.</v>
      </c>
      <c r="E65" s="277">
        <f>IF(ISERROR(VLOOKUP(C65,'Capacidad Financiera'!$B$12:$X$62720,3,0)),"",VLOOKUP(C65,'Capacidad Financiera'!$B$12:$X$62720,3,0))</f>
        <v>0.5</v>
      </c>
      <c r="F65" s="255">
        <f>+'CONTRATOS EJECUTADOS'!E680</f>
        <v>1271759375142.2561</v>
      </c>
      <c r="G65" s="255">
        <f t="shared" ref="G65:G74" si="10">IF(OR(D65="",E65="",F65=""),"",F65/SALACTUAL)</f>
        <v>2064544.4401660003</v>
      </c>
      <c r="H65" s="255">
        <f>IF(OR(D65="",E65="",F65=""),"",IF(C65&lt;&gt;"",IF(ISERROR(VLOOKUP($A$10,POA!$A$2:$D$25,2,0)),"",VLOOKUP($A$10,POA!$A$2:$D$25,2,0)/SALACTUAL),""))</f>
        <v>209821.42857142858</v>
      </c>
      <c r="I65" s="290">
        <f>IF(OR(D65="",E65="",G65=""),"",IF(C65&lt;&gt;"",G65/(H65*E65),""))</f>
        <v>19.679061897752511</v>
      </c>
      <c r="J65" s="294">
        <f>IF(OR(D65="",E65="",F65=""),"",IF(AND(I65&gt;0,I65&lt;=Experiencia1),Puntajes!$D$4,IF(AND(I65&gt;Experiencia1,I65&lt;=Experiencia2),Puntajes!$D$5,IF(AND(I65&gt;Experiencia2,I65&lt;=Experiencia3),Puntajes!$D$6,IF(I65&gt;Experiencia3,Puntajes!$D$7,0)))))</f>
        <v>120</v>
      </c>
    </row>
    <row r="66" spans="1:15" x14ac:dyDescent="0.2">
      <c r="C66" s="139">
        <f>+'Capacidad Financiera'!B69</f>
        <v>6.1999999999999993</v>
      </c>
      <c r="D66" s="206" t="str">
        <f>IF(ISERROR(VLOOKUP(C66,'Capacidad Financiera'!$B$12:$X$62720,2,0)),"",VLOOKUP(C66,'Capacidad Financiera'!$B$12:$X$3580,2,0))</f>
        <v>CASS CONSTRUCTORES &amp; CIA S CA</v>
      </c>
      <c r="E66" s="277">
        <f>IF(ISERROR(VLOOKUP(C66,'Capacidad Financiera'!$B$12:$X$62720,3,0)),"",VLOOKUP(C66,'Capacidad Financiera'!$B$12:$X$62720,3,0))</f>
        <v>0.25</v>
      </c>
      <c r="F66" s="255">
        <f>+'CONTRATOS EJECUTADOS'!E702</f>
        <v>318966890858</v>
      </c>
      <c r="G66" s="255">
        <f t="shared" si="10"/>
        <v>517803.39425000001</v>
      </c>
      <c r="H66" s="255">
        <f>IF(OR(D66="",E66="",F66=""),"",IF(C66&lt;&gt;"",IF(ISERROR(VLOOKUP($A$10,POA!$A$2:$D$25,2,0)),"",VLOOKUP($A$10,POA!$A$2:$D$25,2,0)/SALACTUAL),""))</f>
        <v>209821.42857142858</v>
      </c>
      <c r="I66" s="290">
        <f t="shared" ref="I66:I74" si="11">IF(OR(D66="",E66="",G66=""),"",IF(C66&lt;&gt;"",G66/(H66*E66),""))</f>
        <v>9.8713157712340429</v>
      </c>
      <c r="J66" s="294">
        <f>IF(OR(D66="",E66="",F66=""),"",IF(AND(I66&gt;0,I66&lt;=Experiencia1),Puntajes!$D$4,IF(AND(I66&gt;Experiencia1,I66&lt;=Experiencia2),Puntajes!$D$5,IF(AND(I66&gt;Experiencia2,I66&lt;=Experiencia3),Puntajes!$D$6,IF(I66&gt;Experiencia3,Puntajes!$D$7,0)))))</f>
        <v>100</v>
      </c>
    </row>
    <row r="67" spans="1:15" ht="25.5" x14ac:dyDescent="0.2">
      <c r="C67" s="139">
        <f>+'Capacidad Financiera'!B70</f>
        <v>6.2999999999999989</v>
      </c>
      <c r="D67" s="206" t="str">
        <f>IF(ISERROR(VLOOKUP(C67,'Capacidad Financiera'!$B$12:$X$62720,2,0)),"",VLOOKUP(C67,'Capacidad Financiera'!$B$12:$X$3580,2,0))</f>
        <v>SOLARTE NACIONAL DE CONSTRUCCIONES SAS</v>
      </c>
      <c r="E67" s="277">
        <f>IF(ISERROR(VLOOKUP(C67,'Capacidad Financiera'!$B$12:$X$62720,3,0)),"",VLOOKUP(C67,'Capacidad Financiera'!$B$12:$X$62720,3,0))</f>
        <v>0.25</v>
      </c>
      <c r="F67" s="255">
        <f>+'CONTRATOS EJECUTADOS'!E722</f>
        <v>156681685714.39999</v>
      </c>
      <c r="G67" s="255">
        <f t="shared" si="10"/>
        <v>254353.38589999999</v>
      </c>
      <c r="H67" s="255">
        <f>IF(OR(D67="",E67="",F67=""),"",IF(C67&lt;&gt;"",IF(ISERROR(VLOOKUP($A$10,POA!$A$2:$D$25,2,0)),"",VLOOKUP($A$10,POA!$A$2:$D$25,2,0)/SALACTUAL),""))</f>
        <v>209821.42857142858</v>
      </c>
      <c r="I67" s="290">
        <f t="shared" si="11"/>
        <v>4.8489496546042554</v>
      </c>
      <c r="J67" s="294">
        <f>IF(OR(D67="",E67="",F67=""),"",IF(AND(I67&gt;0,I67&lt;=Experiencia1),Puntajes!$D$4,IF(AND(I67&gt;Experiencia1,I67&lt;=Experiencia2),Puntajes!$D$5,IF(AND(I67&gt;Experiencia2,I67&lt;=Experiencia3),Puntajes!$D$6,IF(I67&gt;Experiencia3,Puntajes!$D$7,0)))))</f>
        <v>80</v>
      </c>
    </row>
    <row r="68" spans="1:15" x14ac:dyDescent="0.2">
      <c r="C68" s="139" t="str">
        <f>+'Capacidad Financiera'!B71</f>
        <v/>
      </c>
      <c r="D68" s="206">
        <f>IF(ISERROR(VLOOKUP(C68,'Capacidad Financiera'!$B$12:$X$62720,2,0)),"",VLOOKUP(C68,'Capacidad Financiera'!$B$12:$X$3580,2,0))</f>
        <v>0</v>
      </c>
      <c r="E68" s="277">
        <f>IF(ISERROR(VLOOKUP(C68,'Capacidad Financiera'!$B$12:$X$62720,3,0)),"",VLOOKUP(C68,'Capacidad Financiera'!$B$12:$X$62720,3,0))</f>
        <v>0</v>
      </c>
      <c r="F68" s="255"/>
      <c r="G68" s="255" t="str">
        <f t="shared" si="10"/>
        <v/>
      </c>
      <c r="H68" s="255" t="str">
        <f>IF(OR(D68="",E68="",F68=""),"",IF(C68&lt;&gt;"",IF(ISERROR(VLOOKUP($A$10,POA!$A$2:$D$25,2,0)),"",VLOOKUP($A$10,POA!$A$2:$D$25,2,0)/SALACTUAL),""))</f>
        <v/>
      </c>
      <c r="I68" s="290" t="str">
        <f t="shared" si="11"/>
        <v/>
      </c>
      <c r="J68" s="294" t="str">
        <f>IF(OR(D68="",E68="",F68=""),"",IF(AND(I68&gt;0,I68&lt;=Experiencia1),Puntajes!$D$4,IF(AND(I68&gt;Experiencia1,I68&lt;=Experiencia2),Puntajes!$D$5,IF(AND(I68&gt;Experiencia2,I68&lt;=Experiencia3),Puntajes!$D$6,IF(I68&gt;Experiencia3,Puntajes!$D$7,0)))))</f>
        <v/>
      </c>
    </row>
    <row r="69" spans="1:15" x14ac:dyDescent="0.2">
      <c r="C69" s="139" t="str">
        <f>+'Capacidad Financiera'!B72</f>
        <v/>
      </c>
      <c r="D69" s="206">
        <f>IF(ISERROR(VLOOKUP(C69,'Capacidad Financiera'!$B$12:$X$62720,2,0)),"",VLOOKUP(C69,'Capacidad Financiera'!$B$12:$X$3580,2,0))</f>
        <v>0</v>
      </c>
      <c r="E69" s="277">
        <f>IF(ISERROR(VLOOKUP(C69,'Capacidad Financiera'!$B$12:$X$62720,3,0)),"",VLOOKUP(C69,'Capacidad Financiera'!$B$12:$X$62720,3,0))</f>
        <v>0</v>
      </c>
      <c r="F69" s="255"/>
      <c r="G69" s="255" t="str">
        <f t="shared" si="10"/>
        <v/>
      </c>
      <c r="H69" s="255" t="str">
        <f>IF(OR(D69="",E69="",F69=""),"",IF(C69&lt;&gt;"",IF(ISERROR(VLOOKUP($A$10,POA!$A$2:$D$25,2,0)),"",VLOOKUP($A$10,POA!$A$2:$D$25,2,0)/SALACTUAL),""))</f>
        <v/>
      </c>
      <c r="I69" s="290" t="str">
        <f t="shared" si="11"/>
        <v/>
      </c>
      <c r="J69" s="294" t="str">
        <f>IF(OR(D69="",E69="",F69=""),"",IF(AND(I69&gt;0,I69&lt;=Experiencia1),Puntajes!$D$4,IF(AND(I69&gt;Experiencia1,I69&lt;=Experiencia2),Puntajes!$D$5,IF(AND(I69&gt;Experiencia2,I69&lt;=Experiencia3),Puntajes!$D$6,IF(I69&gt;Experiencia3,Puntajes!$D$7,0)))))</f>
        <v/>
      </c>
    </row>
    <row r="70" spans="1:15" x14ac:dyDescent="0.2">
      <c r="C70" s="139" t="str">
        <f>+'Capacidad Financiera'!B73</f>
        <v/>
      </c>
      <c r="D70" s="206">
        <f>IF(ISERROR(VLOOKUP(C70,'Capacidad Financiera'!$B$12:$X$62720,2,0)),"",VLOOKUP(C70,'Capacidad Financiera'!$B$12:$X$3580,2,0))</f>
        <v>0</v>
      </c>
      <c r="E70" s="277">
        <f>IF(ISERROR(VLOOKUP(C70,'Capacidad Financiera'!$B$12:$X$62720,3,0)),"",VLOOKUP(C70,'Capacidad Financiera'!$B$12:$X$62720,3,0))</f>
        <v>0</v>
      </c>
      <c r="F70" s="255"/>
      <c r="G70" s="255" t="str">
        <f t="shared" si="10"/>
        <v/>
      </c>
      <c r="H70" s="255" t="str">
        <f>IF(OR(D70="",E70="",F70=""),"",IF(C70&lt;&gt;"",IF(ISERROR(VLOOKUP($A$10,POA!$A$2:$D$25,2,0)),"",VLOOKUP($A$10,POA!$A$2:$D$25,2,0)/SALACTUAL),""))</f>
        <v/>
      </c>
      <c r="I70" s="290" t="str">
        <f t="shared" si="11"/>
        <v/>
      </c>
      <c r="J70" s="294" t="str">
        <f>IF(OR(D70="",E70="",F70=""),"",IF(AND(I70&gt;0,I70&lt;=Experiencia1),Puntajes!$D$4,IF(AND(I70&gt;Experiencia1,I70&lt;=Experiencia2),Puntajes!$D$5,IF(AND(I70&gt;Experiencia2,I70&lt;=Experiencia3),Puntajes!$D$6,IF(I70&gt;Experiencia3,Puntajes!$D$7,0)))))</f>
        <v/>
      </c>
    </row>
    <row r="71" spans="1:15" x14ac:dyDescent="0.2">
      <c r="C71" s="139" t="str">
        <f>+'Capacidad Financiera'!B74</f>
        <v/>
      </c>
      <c r="D71" s="206">
        <f>IF(ISERROR(VLOOKUP(C71,'Capacidad Financiera'!$B$12:$X$62720,2,0)),"",VLOOKUP(C71,'Capacidad Financiera'!$B$12:$X$3580,2,0))</f>
        <v>0</v>
      </c>
      <c r="E71" s="277">
        <f>IF(ISERROR(VLOOKUP(C71,'Capacidad Financiera'!$B$12:$X$62720,3,0)),"",VLOOKUP(C71,'Capacidad Financiera'!$B$12:$X$62720,3,0))</f>
        <v>0</v>
      </c>
      <c r="F71" s="255"/>
      <c r="G71" s="255" t="str">
        <f t="shared" si="10"/>
        <v/>
      </c>
      <c r="H71" s="255" t="str">
        <f>IF(OR(D71="",E71="",F71=""),"",IF(C71&lt;&gt;"",IF(ISERROR(VLOOKUP($A$10,POA!$A$2:$D$25,2,0)),"",VLOOKUP($A$10,POA!$A$2:$D$25,2,0)/SALACTUAL),""))</f>
        <v/>
      </c>
      <c r="I71" s="290" t="str">
        <f t="shared" si="11"/>
        <v/>
      </c>
      <c r="J71" s="294" t="str">
        <f>IF(OR(D71="",E71="",F71=""),"",IF(AND(I71&gt;0,I71&lt;=Experiencia1),Puntajes!$D$4,IF(AND(I71&gt;Experiencia1,I71&lt;=Experiencia2),Puntajes!$D$5,IF(AND(I71&gt;Experiencia2,I71&lt;=Experiencia3),Puntajes!$D$6,IF(I71&gt;Experiencia3,Puntajes!$D$7,0)))))</f>
        <v/>
      </c>
    </row>
    <row r="72" spans="1:15" x14ac:dyDescent="0.2">
      <c r="C72" s="139" t="str">
        <f>+'Capacidad Financiera'!B75</f>
        <v/>
      </c>
      <c r="D72" s="206">
        <f>IF(ISERROR(VLOOKUP(C72,'Capacidad Financiera'!$B$12:$X$62720,2,0)),"",VLOOKUP(C72,'Capacidad Financiera'!$B$12:$X$3580,2,0))</f>
        <v>0</v>
      </c>
      <c r="E72" s="277">
        <f>IF(ISERROR(VLOOKUP(C72,'Capacidad Financiera'!$B$12:$X$62720,3,0)),"",VLOOKUP(C72,'Capacidad Financiera'!$B$12:$X$62720,3,0))</f>
        <v>0</v>
      </c>
      <c r="F72" s="255"/>
      <c r="G72" s="255" t="str">
        <f t="shared" si="10"/>
        <v/>
      </c>
      <c r="H72" s="255" t="str">
        <f>IF(OR(D72="",E72="",F72=""),"",IF(C72&lt;&gt;"",IF(ISERROR(VLOOKUP($A$10,POA!$A$2:$D$25,2,0)),"",VLOOKUP($A$10,POA!$A$2:$D$25,2,0)/SALACTUAL),""))</f>
        <v/>
      </c>
      <c r="I72" s="290" t="str">
        <f t="shared" si="11"/>
        <v/>
      </c>
      <c r="J72" s="294" t="str">
        <f>IF(OR(D72="",E72="",F72=""),"",IF(AND(I72&gt;0,I72&lt;=Experiencia1),Puntajes!$D$4,IF(AND(I72&gt;Experiencia1,I72&lt;=Experiencia2),Puntajes!$D$5,IF(AND(I72&gt;Experiencia2,I72&lt;=Experiencia3),Puntajes!$D$6,IF(I72&gt;Experiencia3,Puntajes!$D$7,0)))))</f>
        <v/>
      </c>
    </row>
    <row r="73" spans="1:15" x14ac:dyDescent="0.2">
      <c r="C73" s="139" t="str">
        <f>+'Capacidad Financiera'!B76</f>
        <v/>
      </c>
      <c r="D73" s="206">
        <f>IF(ISERROR(VLOOKUP(C73,'Capacidad Financiera'!$B$12:$X$62720,2,0)),"",VLOOKUP(C73,'Capacidad Financiera'!$B$12:$X$3580,2,0))</f>
        <v>0</v>
      </c>
      <c r="E73" s="277">
        <f>IF(ISERROR(VLOOKUP(C73,'Capacidad Financiera'!$B$12:$X$62720,3,0)),"",VLOOKUP(C73,'Capacidad Financiera'!$B$12:$X$62720,3,0))</f>
        <v>0</v>
      </c>
      <c r="F73" s="255"/>
      <c r="G73" s="255" t="str">
        <f t="shared" si="10"/>
        <v/>
      </c>
      <c r="H73" s="255" t="str">
        <f>IF(OR(D73="",E73="",F73=""),"",IF(C73&lt;&gt;"",IF(ISERROR(VLOOKUP($A$10,POA!$A$2:$D$25,2,0)),"",VLOOKUP($A$10,POA!$A$2:$D$25,2,0)/SALACTUAL),""))</f>
        <v/>
      </c>
      <c r="I73" s="290" t="str">
        <f t="shared" si="11"/>
        <v/>
      </c>
      <c r="J73" s="294" t="str">
        <f>IF(OR(D73="",E73="",F73=""),"",IF(AND(I73&gt;0,I73&lt;=Experiencia1),Puntajes!$D$4,IF(AND(I73&gt;Experiencia1,I73&lt;=Experiencia2),Puntajes!$D$5,IF(AND(I73&gt;Experiencia2,I73&lt;=Experiencia3),Puntajes!$D$6,IF(I73&gt;Experiencia3,Puntajes!$D$7,0)))))</f>
        <v/>
      </c>
    </row>
    <row r="74" spans="1:15" ht="13.5" thickBot="1" x14ac:dyDescent="0.25">
      <c r="C74" s="141" t="str">
        <f>+'Capacidad Financiera'!B77</f>
        <v/>
      </c>
      <c r="D74" s="142">
        <f>IF(ISERROR(VLOOKUP(C74,'Capacidad Financiera'!$B$12:$X$62720,2,0)),"",VLOOKUP(C74,'Capacidad Financiera'!$B$12:$X$3580,2,0))</f>
        <v>0</v>
      </c>
      <c r="E74" s="143" t="s">
        <v>185</v>
      </c>
      <c r="F74" s="256"/>
      <c r="G74" s="256" t="str">
        <f t="shared" si="10"/>
        <v/>
      </c>
      <c r="H74" s="256" t="str">
        <f>IF(OR(D74="",E74="",F74=""),"",IF(C74&lt;&gt;"",IF(ISERROR(VLOOKUP($A$10,POA!$A$2:$D$25,2,0)),"",VLOOKUP($A$10,POA!$A$2:$D$25,2,0)/SALACTUAL),""))</f>
        <v/>
      </c>
      <c r="I74" s="291" t="str">
        <f t="shared" si="11"/>
        <v/>
      </c>
      <c r="J74" s="295" t="str">
        <f>IF(OR(D74="",E74="",F74=""),"",IF(AND(I74&gt;0,I74&lt;=Experiencia1),Puntajes!$D$4,IF(AND(I74&gt;Experiencia1,I74&lt;=Experiencia2),Puntajes!$D$5,IF(AND(I74&gt;Experiencia2,I74&lt;=Experiencia3),Puntajes!$D$6,IF(I74&gt;Experiencia3,Puntajes!$D$7,0)))))</f>
        <v/>
      </c>
    </row>
    <row r="75" spans="1:15" ht="13.5" thickBot="1" x14ac:dyDescent="0.25">
      <c r="A75" s="267" t="s">
        <v>231</v>
      </c>
      <c r="C75" s="133">
        <f>+'Capacidad Financiera'!B78</f>
        <v>7</v>
      </c>
      <c r="D75" s="134" t="str">
        <f>IF(ISERROR(VLOOKUP(C75,'Capacidad Financiera'!$B$12:$X$62720,2,0)),"",VLOOKUP(C75,'Capacidad Financiera'!$B$12:$X$3580,2,0))</f>
        <v>CONSORCIO SAN JUAN</v>
      </c>
      <c r="E75" s="135">
        <f>IF(ISERROR(VLOOKUP(C75,'Capacidad Financiera'!$B$12:$X$62720,3,0)),"",VLOOKUP(C75,'Capacidad Financiera'!$B$12:$X$62720,3,0))</f>
        <v>1</v>
      </c>
      <c r="F75" s="136"/>
      <c r="G75" s="136"/>
      <c r="H75" s="136" t="str">
        <f>IF(OR(D75="",E75="",F75=""),"",IF(C76="",IF(C75&lt;&gt;"",IF(ISERROR(VLOOKUP($A$10,POA!$A$2:$D$25,2,0)),"",VLOOKUP($A$10,POA!$A$2:$D$25,2,0)),""),""))</f>
        <v/>
      </c>
      <c r="I75" s="282" t="str">
        <f>IF(OR(D75="",E75="",F75=""),"",IF(C76="",IF(C75&lt;&gt;"",F75/H75,""),""))</f>
        <v/>
      </c>
      <c r="J75" s="278" t="str">
        <f>IF(C76="",IF(F75="","",IF(AND(I75&gt;0,I75&lt;=Experiencia1),Puntajes!$D$4,IF(AND(I75&gt;Experiencia1,I75&lt;=Experiencia2),Puntajes!$D$5,IF(AND(I75&gt;Experiencia2,I75&lt;=Experiencia3),Puntajes!$D$6,IF(I75&gt;Experiencia3,Puntajes!$D$7,0))))),"")</f>
        <v/>
      </c>
      <c r="L75" s="246"/>
      <c r="M75" s="247"/>
      <c r="N75" s="229"/>
      <c r="O75" s="248"/>
    </row>
    <row r="76" spans="1:15" ht="26.25" thickBot="1" x14ac:dyDescent="0.25">
      <c r="A76" s="281">
        <v>1</v>
      </c>
      <c r="C76" s="139">
        <f>+'Capacidad Financiera'!B79</f>
        <v>7.1</v>
      </c>
      <c r="D76" s="206" t="str">
        <f>IF(ISERROR(VLOOKUP(C76,'Capacidad Financiera'!$B$12:$X$62720,2,0)),"",VLOOKUP(C76,'Capacidad Financiera'!$B$12:$X$3580,2,0))</f>
        <v>ESTYMA ESTUDIOS Y MANEJOS SOCIEDAD ANONIMA</v>
      </c>
      <c r="E76" s="277">
        <f>IF(ISERROR(VLOOKUP(C76,'Capacidad Financiera'!$B$12:$X$62720,3,0)),"",VLOOKUP(C76,'Capacidad Financiera'!$B$12:$X$62720,3,0))</f>
        <v>0.4</v>
      </c>
      <c r="F76" s="255">
        <f>+'CONTRATOS EJECUTADOS'!E824</f>
        <v>666540190866.7041</v>
      </c>
      <c r="G76" s="255">
        <f t="shared" ref="G76:G85" si="12">IF(OR(D76="",E76="",F76=""),"",F76/SALACTUAL)</f>
        <v>1082045.7643940002</v>
      </c>
      <c r="H76" s="255">
        <f>IF(OR(D76="",E76="",F76=""),"",IF(C76&lt;&gt;"",IF(ISERROR(VLOOKUP($A$10,POA!$A$2:$D$25,2,0)),"",VLOOKUP($A$10,POA!$A$2:$D$25,2,0)/SALACTUAL),""))</f>
        <v>209821.42857142858</v>
      </c>
      <c r="I76" s="290">
        <f>IF(OR(D76="",E76="",G76=""),"",IF(C76&lt;&gt;"",G76/(H76*E76),""))</f>
        <v>12.892460171502981</v>
      </c>
      <c r="J76" s="294">
        <f>IF(OR(D76="",E76="",F76=""),"",IF(AND(I76&gt;0,I76&lt;=Experiencia1),Puntajes!$D$4,IF(AND(I76&gt;Experiencia1,I76&lt;=Experiencia2),Puntajes!$D$5,IF(AND(I76&gt;Experiencia2,I76&lt;=Experiencia3),Puntajes!$D$6,IF(I76&gt;Experiencia3,Puntajes!$D$7,0)))))</f>
        <v>120</v>
      </c>
    </row>
    <row r="77" spans="1:15" ht="25.5" x14ac:dyDescent="0.2">
      <c r="C77" s="139">
        <f>+'Capacidad Financiera'!B80</f>
        <v>7.1999999999999993</v>
      </c>
      <c r="D77" s="206" t="str">
        <f>IF(ISERROR(VLOOKUP(C77,'Capacidad Financiera'!$B$12:$X$62720,2,0)),"",VLOOKUP(C77,'Capacidad Financiera'!$B$12:$X$3580,2,0))</f>
        <v>LATINOAMERICANA DE CONSTRUCCIONES S.A</v>
      </c>
      <c r="E77" s="277">
        <f>IF(ISERROR(VLOOKUP(C77,'Capacidad Financiera'!$B$12:$X$62720,3,0)),"",VLOOKUP(C77,'Capacidad Financiera'!$B$12:$X$62720,3,0))</f>
        <v>0.35</v>
      </c>
      <c r="F77" s="255">
        <f>+'CONTRATOS EJECUTADOS'!E788</f>
        <v>181858363209.60001</v>
      </c>
      <c r="G77" s="255">
        <f t="shared" si="12"/>
        <v>295224.61560000002</v>
      </c>
      <c r="H77" s="255">
        <f>IF(OR(D77="",E77="",F77=""),"",IF(C77&lt;&gt;"",IF(ISERROR(VLOOKUP($A$10,POA!$A$2:$D$25,2,0)),"",VLOOKUP($A$10,POA!$A$2:$D$25,2,0)/SALACTUAL),""))</f>
        <v>209821.42857142858</v>
      </c>
      <c r="I77" s="290">
        <f t="shared" ref="I77:I85" si="13">IF(OR(D77="",E77="",G77=""),"",IF(C77&lt;&gt;"",G77/(H77*E77),""))</f>
        <v>4.0200798720000002</v>
      </c>
      <c r="J77" s="294">
        <f>IF(OR(D77="",E77="",F77=""),"",IF(AND(I77&gt;0,I77&lt;=Experiencia1),Puntajes!$D$4,IF(AND(I77&gt;Experiencia1,I77&lt;=Experiencia2),Puntajes!$D$5,IF(AND(I77&gt;Experiencia2,I77&lt;=Experiencia3),Puntajes!$D$6,IF(I77&gt;Experiencia3,Puntajes!$D$7,0)))))</f>
        <v>80</v>
      </c>
    </row>
    <row r="78" spans="1:15" x14ac:dyDescent="0.2">
      <c r="C78" s="139">
        <f>+'Capacidad Financiera'!B81</f>
        <v>7.2999999999999989</v>
      </c>
      <c r="D78" s="206" t="str">
        <f>IF(ISERROR(VLOOKUP(C78,'Capacidad Financiera'!$B$12:$X$62720,2,0)),"",VLOOKUP(C78,'Capacidad Financiera'!$B$12:$X$3580,2,0))</f>
        <v>PUENTES Y TORONES SAS</v>
      </c>
      <c r="E78" s="277">
        <f>IF(ISERROR(VLOOKUP(C78,'Capacidad Financiera'!$B$12:$X$62720,3,0)),"",VLOOKUP(C78,'Capacidad Financiera'!$B$12:$X$62720,3,0))</f>
        <v>0.25</v>
      </c>
      <c r="F78" s="255">
        <f>+'CONTRATOS EJECUTADOS'!E854</f>
        <v>199021031932.80008</v>
      </c>
      <c r="G78" s="255">
        <f t="shared" si="12"/>
        <v>323086.09080000012</v>
      </c>
      <c r="H78" s="255">
        <f>IF(OR(D78="",E78="",F78=""),"",IF(C78&lt;&gt;"",IF(ISERROR(VLOOKUP($A$10,POA!$A$2:$D$25,2,0)),"",VLOOKUP($A$10,POA!$A$2:$D$25,2,0)/SALACTUAL),""))</f>
        <v>209821.42857142858</v>
      </c>
      <c r="I78" s="290">
        <f t="shared" si="13"/>
        <v>6.1592582416340447</v>
      </c>
      <c r="J78" s="294">
        <f>IF(OR(D78="",E78="",F78=""),"",IF(AND(I78&gt;0,I78&lt;=Experiencia1),Puntajes!$D$4,IF(AND(I78&gt;Experiencia1,I78&lt;=Experiencia2),Puntajes!$D$5,IF(AND(I78&gt;Experiencia2,I78&lt;=Experiencia3),Puntajes!$D$6,IF(I78&gt;Experiencia3,Puntajes!$D$7,0)))))</f>
        <v>100</v>
      </c>
    </row>
    <row r="79" spans="1:15" x14ac:dyDescent="0.2">
      <c r="C79" s="139" t="str">
        <f>+'Capacidad Financiera'!B82</f>
        <v/>
      </c>
      <c r="D79" s="206">
        <f>IF(ISERROR(VLOOKUP(C79,'Capacidad Financiera'!$B$12:$X$62720,2,0)),"",VLOOKUP(C79,'Capacidad Financiera'!$B$12:$X$3580,2,0))</f>
        <v>0</v>
      </c>
      <c r="E79" s="277">
        <f>IF(ISERROR(VLOOKUP(C79,'Capacidad Financiera'!$B$12:$X$62720,3,0)),"",VLOOKUP(C79,'Capacidad Financiera'!$B$12:$X$62720,3,0))</f>
        <v>0</v>
      </c>
      <c r="F79" s="255"/>
      <c r="G79" s="255" t="str">
        <f t="shared" si="12"/>
        <v/>
      </c>
      <c r="H79" s="255" t="str">
        <f>IF(OR(D79="",E79="",F79=""),"",IF(C79&lt;&gt;"",IF(ISERROR(VLOOKUP($A$10,POA!$A$2:$D$25,2,0)),"",VLOOKUP($A$10,POA!$A$2:$D$25,2,0)/SALACTUAL),""))</f>
        <v/>
      </c>
      <c r="I79" s="290" t="str">
        <f t="shared" si="13"/>
        <v/>
      </c>
      <c r="J79" s="294" t="str">
        <f>IF(OR(D79="",E79="",F79=""),"",IF(AND(I79&gt;0,I79&lt;=Experiencia1),Puntajes!$D$4,IF(AND(I79&gt;Experiencia1,I79&lt;=Experiencia2),Puntajes!$D$5,IF(AND(I79&gt;Experiencia2,I79&lt;=Experiencia3),Puntajes!$D$6,IF(I79&gt;Experiencia3,Puntajes!$D$7,0)))))</f>
        <v/>
      </c>
    </row>
    <row r="80" spans="1:15" x14ac:dyDescent="0.2">
      <c r="C80" s="139" t="str">
        <f>+'Capacidad Financiera'!B83</f>
        <v/>
      </c>
      <c r="D80" s="206">
        <f>IF(ISERROR(VLOOKUP(C80,'Capacidad Financiera'!$B$12:$X$62720,2,0)),"",VLOOKUP(C80,'Capacidad Financiera'!$B$12:$X$3580,2,0))</f>
        <v>0</v>
      </c>
      <c r="E80" s="277">
        <f>IF(ISERROR(VLOOKUP(C80,'Capacidad Financiera'!$B$12:$X$62720,3,0)),"",VLOOKUP(C80,'Capacidad Financiera'!$B$12:$X$62720,3,0))</f>
        <v>0</v>
      </c>
      <c r="F80" s="255"/>
      <c r="G80" s="255" t="str">
        <f t="shared" si="12"/>
        <v/>
      </c>
      <c r="H80" s="255" t="str">
        <f>IF(OR(D80="",E80="",F80=""),"",IF(C80&lt;&gt;"",IF(ISERROR(VLOOKUP($A$10,POA!$A$2:$D$25,2,0)),"",VLOOKUP($A$10,POA!$A$2:$D$25,2,0)/SALACTUAL),""))</f>
        <v/>
      </c>
      <c r="I80" s="290" t="str">
        <f t="shared" si="13"/>
        <v/>
      </c>
      <c r="J80" s="294" t="str">
        <f>IF(OR(D80="",E80="",F80=""),"",IF(AND(I80&gt;0,I80&lt;=Experiencia1),Puntajes!$D$4,IF(AND(I80&gt;Experiencia1,I80&lt;=Experiencia2),Puntajes!$D$5,IF(AND(I80&gt;Experiencia2,I80&lt;=Experiencia3),Puntajes!$D$6,IF(I80&gt;Experiencia3,Puntajes!$D$7,0)))))</f>
        <v/>
      </c>
    </row>
    <row r="81" spans="1:15" x14ac:dyDescent="0.2">
      <c r="C81" s="139" t="str">
        <f>+'Capacidad Financiera'!B84</f>
        <v/>
      </c>
      <c r="D81" s="206">
        <f>IF(ISERROR(VLOOKUP(C81,'Capacidad Financiera'!$B$12:$X$62720,2,0)),"",VLOOKUP(C81,'Capacidad Financiera'!$B$12:$X$3580,2,0))</f>
        <v>0</v>
      </c>
      <c r="E81" s="277">
        <f>IF(ISERROR(VLOOKUP(C81,'Capacidad Financiera'!$B$12:$X$62720,3,0)),"",VLOOKUP(C81,'Capacidad Financiera'!$B$12:$X$62720,3,0))</f>
        <v>0</v>
      </c>
      <c r="F81" s="255"/>
      <c r="G81" s="255" t="str">
        <f t="shared" si="12"/>
        <v/>
      </c>
      <c r="H81" s="255" t="str">
        <f>IF(OR(D81="",E81="",F81=""),"",IF(C81&lt;&gt;"",IF(ISERROR(VLOOKUP($A$10,POA!$A$2:$D$25,2,0)),"",VLOOKUP($A$10,POA!$A$2:$D$25,2,0)/SALACTUAL),""))</f>
        <v/>
      </c>
      <c r="I81" s="290" t="str">
        <f t="shared" si="13"/>
        <v/>
      </c>
      <c r="J81" s="294" t="str">
        <f>IF(OR(D81="",E81="",F81=""),"",IF(AND(I81&gt;0,I81&lt;=Experiencia1),Puntajes!$D$4,IF(AND(I81&gt;Experiencia1,I81&lt;=Experiencia2),Puntajes!$D$5,IF(AND(I81&gt;Experiencia2,I81&lt;=Experiencia3),Puntajes!$D$6,IF(I81&gt;Experiencia3,Puntajes!$D$7,0)))))</f>
        <v/>
      </c>
    </row>
    <row r="82" spans="1:15" x14ac:dyDescent="0.2">
      <c r="C82" s="139" t="str">
        <f>+'Capacidad Financiera'!B85</f>
        <v/>
      </c>
      <c r="D82" s="206">
        <f>IF(ISERROR(VLOOKUP(C82,'Capacidad Financiera'!$B$12:$X$62720,2,0)),"",VLOOKUP(C82,'Capacidad Financiera'!$B$12:$X$3580,2,0))</f>
        <v>0</v>
      </c>
      <c r="E82" s="277">
        <f>IF(ISERROR(VLOOKUP(C82,'Capacidad Financiera'!$B$12:$X$62720,3,0)),"",VLOOKUP(C82,'Capacidad Financiera'!$B$12:$X$62720,3,0))</f>
        <v>0</v>
      </c>
      <c r="F82" s="255"/>
      <c r="G82" s="255" t="str">
        <f t="shared" si="12"/>
        <v/>
      </c>
      <c r="H82" s="255" t="str">
        <f>IF(OR(D82="",E82="",F82=""),"",IF(C82&lt;&gt;"",IF(ISERROR(VLOOKUP($A$10,POA!$A$2:$D$25,2,0)),"",VLOOKUP($A$10,POA!$A$2:$D$25,2,0)/SALACTUAL),""))</f>
        <v/>
      </c>
      <c r="I82" s="290" t="str">
        <f t="shared" si="13"/>
        <v/>
      </c>
      <c r="J82" s="294" t="str">
        <f>IF(OR(D82="",E82="",F82=""),"",IF(AND(I82&gt;0,I82&lt;=Experiencia1),Puntajes!$D$4,IF(AND(I82&gt;Experiencia1,I82&lt;=Experiencia2),Puntajes!$D$5,IF(AND(I82&gt;Experiencia2,I82&lt;=Experiencia3),Puntajes!$D$6,IF(I82&gt;Experiencia3,Puntajes!$D$7,0)))))</f>
        <v/>
      </c>
    </row>
    <row r="83" spans="1:15" x14ac:dyDescent="0.2">
      <c r="C83" s="139" t="str">
        <f>+'Capacidad Financiera'!B86</f>
        <v/>
      </c>
      <c r="D83" s="206">
        <f>IF(ISERROR(VLOOKUP(C83,'Capacidad Financiera'!$B$12:$X$62720,2,0)),"",VLOOKUP(C83,'Capacidad Financiera'!$B$12:$X$3580,2,0))</f>
        <v>0</v>
      </c>
      <c r="E83" s="277">
        <f>IF(ISERROR(VLOOKUP(C83,'Capacidad Financiera'!$B$12:$X$62720,3,0)),"",VLOOKUP(C83,'Capacidad Financiera'!$B$12:$X$62720,3,0))</f>
        <v>0</v>
      </c>
      <c r="F83" s="255"/>
      <c r="G83" s="255" t="str">
        <f t="shared" si="12"/>
        <v/>
      </c>
      <c r="H83" s="255" t="str">
        <f>IF(OR(D83="",E83="",F83=""),"",IF(C83&lt;&gt;"",IF(ISERROR(VLOOKUP($A$10,POA!$A$2:$D$25,2,0)),"",VLOOKUP($A$10,POA!$A$2:$D$25,2,0)/SALACTUAL),""))</f>
        <v/>
      </c>
      <c r="I83" s="290" t="str">
        <f t="shared" si="13"/>
        <v/>
      </c>
      <c r="J83" s="294" t="str">
        <f>IF(OR(D83="",E83="",F83=""),"",IF(AND(I83&gt;0,I83&lt;=Experiencia1),Puntajes!$D$4,IF(AND(I83&gt;Experiencia1,I83&lt;=Experiencia2),Puntajes!$D$5,IF(AND(I83&gt;Experiencia2,I83&lt;=Experiencia3),Puntajes!$D$6,IF(I83&gt;Experiencia3,Puntajes!$D$7,0)))))</f>
        <v/>
      </c>
    </row>
    <row r="84" spans="1:15" x14ac:dyDescent="0.2">
      <c r="C84" s="139" t="str">
        <f>+'Capacidad Financiera'!B87</f>
        <v/>
      </c>
      <c r="D84" s="206">
        <f>IF(ISERROR(VLOOKUP(C84,'Capacidad Financiera'!$B$12:$X$62720,2,0)),"",VLOOKUP(C84,'Capacidad Financiera'!$B$12:$X$3580,2,0))</f>
        <v>0</v>
      </c>
      <c r="E84" s="277">
        <f>IF(ISERROR(VLOOKUP(C84,'Capacidad Financiera'!$B$12:$X$62720,3,0)),"",VLOOKUP(C84,'Capacidad Financiera'!$B$12:$X$62720,3,0))</f>
        <v>0</v>
      </c>
      <c r="F84" s="255"/>
      <c r="G84" s="255" t="str">
        <f t="shared" si="12"/>
        <v/>
      </c>
      <c r="H84" s="255" t="str">
        <f>IF(OR(D84="",E84="",F84=""),"",IF(C84&lt;&gt;"",IF(ISERROR(VLOOKUP($A$10,POA!$A$2:$D$25,2,0)),"",VLOOKUP($A$10,POA!$A$2:$D$25,2,0)/SALACTUAL),""))</f>
        <v/>
      </c>
      <c r="I84" s="290" t="str">
        <f t="shared" si="13"/>
        <v/>
      </c>
      <c r="J84" s="294" t="str">
        <f>IF(OR(D84="",E84="",F84=""),"",IF(AND(I84&gt;0,I84&lt;=Experiencia1),Puntajes!$D$4,IF(AND(I84&gt;Experiencia1,I84&lt;=Experiencia2),Puntajes!$D$5,IF(AND(I84&gt;Experiencia2,I84&lt;=Experiencia3),Puntajes!$D$6,IF(I84&gt;Experiencia3,Puntajes!$D$7,0)))))</f>
        <v/>
      </c>
    </row>
    <row r="85" spans="1:15" ht="13.5" thickBot="1" x14ac:dyDescent="0.25">
      <c r="C85" s="141" t="str">
        <f>+'Capacidad Financiera'!B88</f>
        <v/>
      </c>
      <c r="D85" s="142">
        <f>IF(ISERROR(VLOOKUP(C85,'Capacidad Financiera'!$B$12:$X$62720,2,0)),"",VLOOKUP(C85,'Capacidad Financiera'!$B$12:$X$3580,2,0))</f>
        <v>0</v>
      </c>
      <c r="E85" s="143" t="s">
        <v>185</v>
      </c>
      <c r="F85" s="256"/>
      <c r="G85" s="256" t="str">
        <f t="shared" si="12"/>
        <v/>
      </c>
      <c r="H85" s="256" t="str">
        <f>IF(OR(D85="",E85="",F85=""),"",IF(C85&lt;&gt;"",IF(ISERROR(VLOOKUP($A$10,POA!$A$2:$D$25,2,0)),"",VLOOKUP($A$10,POA!$A$2:$D$25,2,0)/SALACTUAL),""))</f>
        <v/>
      </c>
      <c r="I85" s="291" t="str">
        <f t="shared" si="13"/>
        <v/>
      </c>
      <c r="J85" s="295" t="str">
        <f>IF(OR(D85="",E85="",F85=""),"",IF(AND(I85&gt;0,I85&lt;=Experiencia1),Puntajes!$D$4,IF(AND(I85&gt;Experiencia1,I85&lt;=Experiencia2),Puntajes!$D$5,IF(AND(I85&gt;Experiencia2,I85&lt;=Experiencia3),Puntajes!$D$6,IF(I85&gt;Experiencia3,Puntajes!$D$7,0)))))</f>
        <v/>
      </c>
    </row>
    <row r="86" spans="1:15" ht="13.5" thickBot="1" x14ac:dyDescent="0.25">
      <c r="A86" s="267" t="s">
        <v>231</v>
      </c>
      <c r="C86" s="133">
        <f>+'Capacidad Financiera'!B89</f>
        <v>8</v>
      </c>
      <c r="D86" s="134" t="str">
        <f>IF(ISERROR(VLOOKUP(C86,'Capacidad Financiera'!$B$12:$X$62720,2,0)),"",VLOOKUP(C86,'Capacidad Financiera'!$B$12:$X$3580,2,0))</f>
        <v>CONSORCIO LAS LAJAS</v>
      </c>
      <c r="E86" s="135">
        <f>IF(ISERROR(VLOOKUP(C86,'Capacidad Financiera'!$B$12:$X$62720,3,0)),"",VLOOKUP(C86,'Capacidad Financiera'!$B$12:$X$62720,3,0))</f>
        <v>1</v>
      </c>
      <c r="F86" s="136"/>
      <c r="G86" s="136"/>
      <c r="H86" s="136" t="str">
        <f>IF(OR(D86="",E86="",F86=""),"",IF(C87="",IF(C86&lt;&gt;"",IF(ISERROR(VLOOKUP($A$10,POA!$A$2:$D$25,2,0)),"",VLOOKUP($A$10,POA!$A$2:$D$25,2,0)),""),""))</f>
        <v/>
      </c>
      <c r="I86" s="282" t="str">
        <f>IF(OR(D86="",E86="",F86=""),"",IF(C87="",IF(C86&lt;&gt;"",F86/H86,""),""))</f>
        <v/>
      </c>
      <c r="J86" s="278" t="str">
        <f>IF(C87="",IF(F86="","",IF(AND(I86&gt;0,I86&lt;=Experiencia1),Puntajes!$D$4,IF(AND(I86&gt;Experiencia1,I86&lt;=Experiencia2),Puntajes!$D$5,IF(AND(I86&gt;Experiencia2,I86&lt;=Experiencia3),Puntajes!$D$6,IF(I86&gt;Experiencia3,Puntajes!$D$7,0))))),"")</f>
        <v/>
      </c>
      <c r="L86" s="246"/>
      <c r="M86" s="247"/>
      <c r="N86" s="229"/>
      <c r="O86" s="248"/>
    </row>
    <row r="87" spans="1:15" ht="13.5" thickBot="1" x14ac:dyDescent="0.25">
      <c r="A87" s="281">
        <v>1</v>
      </c>
      <c r="C87" s="139">
        <f>+'Capacidad Financiera'!B90</f>
        <v>8.1</v>
      </c>
      <c r="D87" s="206" t="str">
        <f>IF(ISERROR(VLOOKUP(C87,'Capacidad Financiera'!$B$12:$X$62720,2,0)),"",VLOOKUP(C87,'Capacidad Financiera'!$B$12:$X$3580,2,0))</f>
        <v>INSOLUX DE MEXICO S.A. DE C.V</v>
      </c>
      <c r="E87" s="277">
        <f>IF(ISERROR(VLOOKUP(C87,'Capacidad Financiera'!$B$12:$X$62720,3,0)),"",VLOOKUP(C87,'Capacidad Financiera'!$B$12:$X$62720,3,0))</f>
        <v>0.4</v>
      </c>
      <c r="F87" s="255">
        <v>975851878042.01001</v>
      </c>
      <c r="G87" s="255">
        <f>IF(OR(D87="",E87="",F87=""),"",F87/SALACTUAL)</f>
        <v>1584175.1266915747</v>
      </c>
      <c r="H87" s="255">
        <f>IF(OR(D87="",E87="",F87=""),"",IF(C87&lt;&gt;"",IF(ISERROR(VLOOKUP($A$10,POA!$A$2:$D$25,2,0)),"",VLOOKUP($A$10,POA!$A$2:$D$25,2,0)/SALACTUAL),""))</f>
        <v>209821.42857142858</v>
      </c>
      <c r="I87" s="290">
        <f>IF(OR(D87="",E87="",G87=""),"",IF(C87&lt;&gt;"",G87/(H87*E87),""))</f>
        <v>18.875278105261316</v>
      </c>
      <c r="J87" s="294">
        <f>IF(OR(D87="",E87="",F87=""),"",IF(AND(I87&gt;0,I87&lt;=Experiencia1),Puntajes!$D$4,IF(AND(I87&gt;Experiencia1,I87&lt;=Experiencia2),Puntajes!$D$5,IF(AND(I87&gt;Experiencia2,I87&lt;=Experiencia3),Puntajes!$D$6,IF(I87&gt;Experiencia3,Puntajes!$D$7,0)))))</f>
        <v>120</v>
      </c>
    </row>
    <row r="88" spans="1:15" x14ac:dyDescent="0.2">
      <c r="C88" s="139">
        <f>+'Capacidad Financiera'!B91</f>
        <v>8.1999999999999993</v>
      </c>
      <c r="D88" s="206" t="str">
        <f>IF(ISERROR(VLOOKUP(C88,'Capacidad Financiera'!$B$12:$X$62720,2,0)),"",VLOOKUP(C88,'Capacidad Financiera'!$B$12:$X$3580,2,0))</f>
        <v>ALCA INGENIERIA SAS</v>
      </c>
      <c r="E88" s="277">
        <f>IF(ISERROR(VLOOKUP(C88,'Capacidad Financiera'!$B$12:$X$62720,3,0)),"",VLOOKUP(C88,'Capacidad Financiera'!$B$12:$X$62720,3,0))</f>
        <v>0.2</v>
      </c>
      <c r="F88" s="255">
        <f>+'CONTRATOS EJECUTADOS'!E1217</f>
        <v>18553507588</v>
      </c>
      <c r="G88" s="255">
        <f t="shared" ref="G88:G96" si="14">IF(OR(D88="",E88="",F88=""),"",F88/SALACTUAL)</f>
        <v>30119.3305</v>
      </c>
      <c r="H88" s="255">
        <f>IF(OR(D88="",E88="",F88=""),"",IF(C88&lt;&gt;"",IF(ISERROR(VLOOKUP($A$10,POA!$A$2:$D$25,2,0)),"",VLOOKUP($A$10,POA!$A$2:$D$25,2,0)/SALACTUAL),""))</f>
        <v>209821.42857142858</v>
      </c>
      <c r="I88" s="290">
        <f t="shared" ref="I88:I96" si="15">IF(OR(D88="",E88="",G88=""),"",IF(C88&lt;&gt;"",G88/(H88*E88),""))</f>
        <v>0.71773723744680851</v>
      </c>
      <c r="J88" s="294">
        <f>IF(OR(D88="",E88="",F88=""),"",IF(AND(I88&gt;0,I88&lt;=Experiencia1),Puntajes!$D$4,IF(AND(I88&gt;Experiencia1,I88&lt;=Experiencia2),Puntajes!$D$5,IF(AND(I88&gt;Experiencia2,I88&lt;=Experiencia3),Puntajes!$D$6,IF(I88&gt;Experiencia3,Puntajes!$D$7,0)))))</f>
        <v>60</v>
      </c>
    </row>
    <row r="89" spans="1:15" x14ac:dyDescent="0.2">
      <c r="C89" s="139">
        <f>+'Capacidad Financiera'!B92</f>
        <v>8.2999999999999989</v>
      </c>
      <c r="D89" s="206" t="str">
        <f>IF(ISERROR(VLOOKUP(C89,'Capacidad Financiera'!$B$12:$X$62720,2,0)),"",VLOOKUP(C89,'Capacidad Financiera'!$B$12:$X$3580,2,0))</f>
        <v>INFERCAL S.A</v>
      </c>
      <c r="E89" s="277">
        <f>IF(ISERROR(VLOOKUP(C89,'Capacidad Financiera'!$B$12:$X$62720,3,0)),"",VLOOKUP(C89,'Capacidad Financiera'!$B$12:$X$62720,3,0))</f>
        <v>0.2</v>
      </c>
      <c r="F89" s="255">
        <f>+'CONTRATOS EJECUTADOS'!E1260</f>
        <v>136682165619.99997</v>
      </c>
      <c r="G89" s="255">
        <f t="shared" si="14"/>
        <v>221886.63249999995</v>
      </c>
      <c r="H89" s="255">
        <f>IF(OR(D89="",E89="",F89=""),"",IF(C89&lt;&gt;"",IF(ISERROR(VLOOKUP($A$10,POA!$A$2:$D$25,2,0)),"",VLOOKUP($A$10,POA!$A$2:$D$25,2,0)/SALACTUAL),""))</f>
        <v>209821.42857142858</v>
      </c>
      <c r="I89" s="290">
        <f t="shared" si="15"/>
        <v>5.2875112425531903</v>
      </c>
      <c r="J89" s="294">
        <f>IF(OR(D89="",E89="",F89=""),"",IF(AND(I89&gt;0,I89&lt;=Experiencia1),Puntajes!$D$4,IF(AND(I89&gt;Experiencia1,I89&lt;=Experiencia2),Puntajes!$D$5,IF(AND(I89&gt;Experiencia2,I89&lt;=Experiencia3),Puntajes!$D$6,IF(I89&gt;Experiencia3,Puntajes!$D$7,0)))))</f>
        <v>80</v>
      </c>
    </row>
    <row r="90" spans="1:15" ht="25.5" x14ac:dyDescent="0.2">
      <c r="C90" s="139">
        <f>+'Capacidad Financiera'!B93</f>
        <v>8.3999999999999986</v>
      </c>
      <c r="D90" s="206" t="str">
        <f>IF(ISERROR(VLOOKUP(C90,'Capacidad Financiera'!$B$12:$X$62720,2,0)),"",VLOOKUP(C90,'Capacidad Financiera'!$B$12:$X$3580,2,0))</f>
        <v>CONSTRUVIAS DE COLOMBIA S.A-CONSTRUVICOL</v>
      </c>
      <c r="E90" s="277">
        <f>IF(ISERROR(VLOOKUP(C90,'Capacidad Financiera'!$B$12:$X$62720,3,0)),"",VLOOKUP(C90,'Capacidad Financiera'!$B$12:$X$62720,3,0))</f>
        <v>0.2</v>
      </c>
      <c r="F90" s="255">
        <f>+'CONTRATOS EJECUTADOS'!E1283</f>
        <v>455349664000</v>
      </c>
      <c r="G90" s="255">
        <f t="shared" si="14"/>
        <v>739204</v>
      </c>
      <c r="H90" s="255">
        <f>IF(OR(D90="",E90="",F90=""),"",IF(C90&lt;&gt;"",IF(ISERROR(VLOOKUP($A$10,POA!$A$2:$D$25,2,0)),"",VLOOKUP($A$10,POA!$A$2:$D$25,2,0)/SALACTUAL),""))</f>
        <v>209821.42857142858</v>
      </c>
      <c r="I90" s="290">
        <f t="shared" si="15"/>
        <v>17.615074042553189</v>
      </c>
      <c r="J90" s="294">
        <f>IF(OR(D90="",E90="",F90=""),"",IF(AND(I90&gt;0,I90&lt;=Experiencia1),Puntajes!$D$4,IF(AND(I90&gt;Experiencia1,I90&lt;=Experiencia2),Puntajes!$D$5,IF(AND(I90&gt;Experiencia2,I90&lt;=Experiencia3),Puntajes!$D$6,IF(I90&gt;Experiencia3,Puntajes!$D$7,0)))))</f>
        <v>120</v>
      </c>
    </row>
    <row r="91" spans="1:15" x14ac:dyDescent="0.2">
      <c r="C91" s="139" t="str">
        <f>+'Capacidad Financiera'!B94</f>
        <v/>
      </c>
      <c r="D91" s="206">
        <f>IF(ISERROR(VLOOKUP(C91,'Capacidad Financiera'!$B$12:$X$62720,2,0)),"",VLOOKUP(C91,'Capacidad Financiera'!$B$12:$X$3580,2,0))</f>
        <v>0</v>
      </c>
      <c r="E91" s="277">
        <f>IF(ISERROR(VLOOKUP(C91,'Capacidad Financiera'!$B$12:$X$62720,3,0)),"",VLOOKUP(C91,'Capacidad Financiera'!$B$12:$X$62720,3,0))</f>
        <v>0</v>
      </c>
      <c r="F91" s="255"/>
      <c r="G91" s="255" t="str">
        <f t="shared" si="14"/>
        <v/>
      </c>
      <c r="H91" s="255" t="str">
        <f>IF(OR(D91="",E91="",F91=""),"",IF(C91&lt;&gt;"",IF(ISERROR(VLOOKUP($A$10,POA!$A$2:$D$25,2,0)),"",VLOOKUP($A$10,POA!$A$2:$D$25,2,0)/SALACTUAL),""))</f>
        <v/>
      </c>
      <c r="I91" s="290" t="str">
        <f t="shared" si="15"/>
        <v/>
      </c>
      <c r="J91" s="294" t="str">
        <f>IF(OR(D91="",E91="",F91=""),"",IF(AND(I91&gt;0,I91&lt;=Experiencia1),Puntajes!$D$4,IF(AND(I91&gt;Experiencia1,I91&lt;=Experiencia2),Puntajes!$D$5,IF(AND(I91&gt;Experiencia2,I91&lt;=Experiencia3),Puntajes!$D$6,IF(I91&gt;Experiencia3,Puntajes!$D$7,0)))))</f>
        <v/>
      </c>
    </row>
    <row r="92" spans="1:15" x14ac:dyDescent="0.2">
      <c r="C92" s="139" t="str">
        <f>+'Capacidad Financiera'!B95</f>
        <v/>
      </c>
      <c r="D92" s="206">
        <f>IF(ISERROR(VLOOKUP(C92,'Capacidad Financiera'!$B$12:$X$62720,2,0)),"",VLOOKUP(C92,'Capacidad Financiera'!$B$12:$X$3580,2,0))</f>
        <v>0</v>
      </c>
      <c r="E92" s="277">
        <f>IF(ISERROR(VLOOKUP(C92,'Capacidad Financiera'!$B$12:$X$62720,3,0)),"",VLOOKUP(C92,'Capacidad Financiera'!$B$12:$X$62720,3,0))</f>
        <v>0</v>
      </c>
      <c r="F92" s="255"/>
      <c r="G92" s="255" t="str">
        <f t="shared" si="14"/>
        <v/>
      </c>
      <c r="H92" s="255" t="str">
        <f>IF(OR(D92="",E92="",F92=""),"",IF(C92&lt;&gt;"",IF(ISERROR(VLOOKUP($A$10,POA!$A$2:$D$25,2,0)),"",VLOOKUP($A$10,POA!$A$2:$D$25,2,0)/SALACTUAL),""))</f>
        <v/>
      </c>
      <c r="I92" s="290" t="str">
        <f t="shared" si="15"/>
        <v/>
      </c>
      <c r="J92" s="294" t="str">
        <f>IF(OR(D92="",E92="",F92=""),"",IF(AND(I92&gt;0,I92&lt;=Experiencia1),Puntajes!$D$4,IF(AND(I92&gt;Experiencia1,I92&lt;=Experiencia2),Puntajes!$D$5,IF(AND(I92&gt;Experiencia2,I92&lt;=Experiencia3),Puntajes!$D$6,IF(I92&gt;Experiencia3,Puntajes!$D$7,0)))))</f>
        <v/>
      </c>
    </row>
    <row r="93" spans="1:15" x14ac:dyDescent="0.2">
      <c r="C93" s="139" t="str">
        <f>+'Capacidad Financiera'!B96</f>
        <v/>
      </c>
      <c r="D93" s="206">
        <f>IF(ISERROR(VLOOKUP(C93,'Capacidad Financiera'!$B$12:$X$62720,2,0)),"",VLOOKUP(C93,'Capacidad Financiera'!$B$12:$X$3580,2,0))</f>
        <v>0</v>
      </c>
      <c r="E93" s="277">
        <f>IF(ISERROR(VLOOKUP(C93,'Capacidad Financiera'!$B$12:$X$62720,3,0)),"",VLOOKUP(C93,'Capacidad Financiera'!$B$12:$X$62720,3,0))</f>
        <v>0</v>
      </c>
      <c r="F93" s="255"/>
      <c r="G93" s="255" t="str">
        <f t="shared" si="14"/>
        <v/>
      </c>
      <c r="H93" s="255" t="str">
        <f>IF(OR(D93="",E93="",F93=""),"",IF(C93&lt;&gt;"",IF(ISERROR(VLOOKUP($A$10,POA!$A$2:$D$25,2,0)),"",VLOOKUP($A$10,POA!$A$2:$D$25,2,0)/SALACTUAL),""))</f>
        <v/>
      </c>
      <c r="I93" s="290" t="str">
        <f t="shared" si="15"/>
        <v/>
      </c>
      <c r="J93" s="294" t="str">
        <f>IF(OR(D93="",E93="",F93=""),"",IF(AND(I93&gt;0,I93&lt;=Experiencia1),Puntajes!$D$4,IF(AND(I93&gt;Experiencia1,I93&lt;=Experiencia2),Puntajes!$D$5,IF(AND(I93&gt;Experiencia2,I93&lt;=Experiencia3),Puntajes!$D$6,IF(I93&gt;Experiencia3,Puntajes!$D$7,0)))))</f>
        <v/>
      </c>
    </row>
    <row r="94" spans="1:15" x14ac:dyDescent="0.2">
      <c r="C94" s="139" t="str">
        <f>+'Capacidad Financiera'!B97</f>
        <v/>
      </c>
      <c r="D94" s="206">
        <f>IF(ISERROR(VLOOKUP(C94,'Capacidad Financiera'!$B$12:$X$62720,2,0)),"",VLOOKUP(C94,'Capacidad Financiera'!$B$12:$X$3580,2,0))</f>
        <v>0</v>
      </c>
      <c r="E94" s="277">
        <f>IF(ISERROR(VLOOKUP(C94,'Capacidad Financiera'!$B$12:$X$62720,3,0)),"",VLOOKUP(C94,'Capacidad Financiera'!$B$12:$X$62720,3,0))</f>
        <v>0</v>
      </c>
      <c r="F94" s="255"/>
      <c r="G94" s="255" t="str">
        <f t="shared" si="14"/>
        <v/>
      </c>
      <c r="H94" s="255" t="str">
        <f>IF(OR(D94="",E94="",F94=""),"",IF(C94&lt;&gt;"",IF(ISERROR(VLOOKUP($A$10,POA!$A$2:$D$25,2,0)),"",VLOOKUP($A$10,POA!$A$2:$D$25,2,0)/SALACTUAL),""))</f>
        <v/>
      </c>
      <c r="I94" s="290" t="str">
        <f t="shared" si="15"/>
        <v/>
      </c>
      <c r="J94" s="294" t="str">
        <f>IF(OR(D94="",E94="",F94=""),"",IF(AND(I94&gt;0,I94&lt;=Experiencia1),Puntajes!$D$4,IF(AND(I94&gt;Experiencia1,I94&lt;=Experiencia2),Puntajes!$D$5,IF(AND(I94&gt;Experiencia2,I94&lt;=Experiencia3),Puntajes!$D$6,IF(I94&gt;Experiencia3,Puntajes!$D$7,0)))))</f>
        <v/>
      </c>
    </row>
    <row r="95" spans="1:15" x14ac:dyDescent="0.2">
      <c r="C95" s="139" t="str">
        <f>+'Capacidad Financiera'!B98</f>
        <v/>
      </c>
      <c r="D95" s="206">
        <f>IF(ISERROR(VLOOKUP(C95,'Capacidad Financiera'!$B$12:$X$62720,2,0)),"",VLOOKUP(C95,'Capacidad Financiera'!$B$12:$X$3580,2,0))</f>
        <v>0</v>
      </c>
      <c r="E95" s="277">
        <f>IF(ISERROR(VLOOKUP(C95,'Capacidad Financiera'!$B$12:$X$62720,3,0)),"",VLOOKUP(C95,'Capacidad Financiera'!$B$12:$X$62720,3,0))</f>
        <v>0</v>
      </c>
      <c r="F95" s="255"/>
      <c r="G95" s="255" t="str">
        <f t="shared" si="14"/>
        <v/>
      </c>
      <c r="H95" s="255" t="str">
        <f>IF(OR(D95="",E95="",F95=""),"",IF(C95&lt;&gt;"",IF(ISERROR(VLOOKUP($A$10,POA!$A$2:$D$25,2,0)),"",VLOOKUP($A$10,POA!$A$2:$D$25,2,0)/SALACTUAL),""))</f>
        <v/>
      </c>
      <c r="I95" s="290" t="str">
        <f t="shared" si="15"/>
        <v/>
      </c>
      <c r="J95" s="294" t="str">
        <f>IF(OR(D95="",E95="",F95=""),"",IF(AND(I95&gt;0,I95&lt;=Experiencia1),Puntajes!$D$4,IF(AND(I95&gt;Experiencia1,I95&lt;=Experiencia2),Puntajes!$D$5,IF(AND(I95&gt;Experiencia2,I95&lt;=Experiencia3),Puntajes!$D$6,IF(I95&gt;Experiencia3,Puntajes!$D$7,0)))))</f>
        <v/>
      </c>
    </row>
    <row r="96" spans="1:15" ht="13.5" thickBot="1" x14ac:dyDescent="0.25">
      <c r="C96" s="141" t="str">
        <f>+'Capacidad Financiera'!B99</f>
        <v/>
      </c>
      <c r="D96" s="142">
        <f>IF(ISERROR(VLOOKUP(C96,'Capacidad Financiera'!$B$12:$X$62720,2,0)),"",VLOOKUP(C96,'Capacidad Financiera'!$B$12:$X$3580,2,0))</f>
        <v>0</v>
      </c>
      <c r="E96" s="143" t="s">
        <v>185</v>
      </c>
      <c r="F96" s="256"/>
      <c r="G96" s="256" t="str">
        <f t="shared" si="14"/>
        <v/>
      </c>
      <c r="H96" s="256" t="str">
        <f>IF(OR(D96="",E96="",F96=""),"",IF(C96&lt;&gt;"",IF(ISERROR(VLOOKUP($A$10,POA!$A$2:$D$25,2,0)),"",VLOOKUP($A$10,POA!$A$2:$D$25,2,0)/SALACTUAL),""))</f>
        <v/>
      </c>
      <c r="I96" s="291" t="str">
        <f t="shared" si="15"/>
        <v/>
      </c>
      <c r="J96" s="295" t="str">
        <f>IF(OR(D96="",E96="",F96=""),"",IF(AND(I96&gt;0,I96&lt;=Experiencia1),Puntajes!$D$4,IF(AND(I96&gt;Experiencia1,I96&lt;=Experiencia2),Puntajes!$D$5,IF(AND(I96&gt;Experiencia2,I96&lt;=Experiencia3),Puntajes!$D$6,IF(I96&gt;Experiencia3,Puntajes!$D$7,0)))))</f>
        <v/>
      </c>
    </row>
    <row r="97" spans="1:15" ht="13.5" thickBot="1" x14ac:dyDescent="0.25">
      <c r="A97" s="267" t="s">
        <v>231</v>
      </c>
      <c r="C97" s="133">
        <f>+'Capacidad Financiera'!B100</f>
        <v>9</v>
      </c>
      <c r="D97" s="134" t="str">
        <f>IF(ISERROR(VLOOKUP(C97,'Capacidad Financiera'!$B$12:$X$62720,2,0)),"",VLOOKUP(C97,'Capacidad Financiera'!$B$12:$X$3580,2,0))</f>
        <v xml:space="preserve"> CONSORCIO RIO MATAJE 2014</v>
      </c>
      <c r="E97" s="135">
        <f>IF(ISERROR(VLOOKUP(C97,'Capacidad Financiera'!$B$12:$X$62720,3,0)),"",VLOOKUP(C97,'Capacidad Financiera'!$B$12:$X$62720,3,0))</f>
        <v>1</v>
      </c>
      <c r="F97" s="136"/>
      <c r="G97" s="136"/>
      <c r="H97" s="136" t="str">
        <f>IF(OR(D97="",E97="",F97=""),"",IF(C98="",IF(C97&lt;&gt;"",IF(ISERROR(VLOOKUP($A$10,POA!$A$2:$D$25,2,0)),"",VLOOKUP($A$10,POA!$A$2:$D$25,2,0)),""),""))</f>
        <v/>
      </c>
      <c r="I97" s="282" t="str">
        <f>IF(OR(D97="",E97="",F97=""),"",IF(C98="",IF(C97&lt;&gt;"",F97/H97,""),""))</f>
        <v/>
      </c>
      <c r="J97" s="278" t="str">
        <f>IF(C98="",IF(F97="","",IF(AND(I97&gt;0,I97&lt;=Experiencia1),Puntajes!$D$4,IF(AND(I97&gt;Experiencia1,I97&lt;=Experiencia2),Puntajes!$D$5,IF(AND(I97&gt;Experiencia2,I97&lt;=Experiencia3),Puntajes!$D$6,IF(I97&gt;Experiencia3,Puntajes!$D$7,0))))),"")</f>
        <v/>
      </c>
      <c r="L97" s="246"/>
      <c r="M97" s="247"/>
      <c r="N97" s="229"/>
      <c r="O97" s="248"/>
    </row>
    <row r="98" spans="1:15" ht="13.5" thickBot="1" x14ac:dyDescent="0.25">
      <c r="A98" s="281">
        <v>1</v>
      </c>
      <c r="C98" s="139">
        <f>+'Capacidad Financiera'!B101</f>
        <v>9.1</v>
      </c>
      <c r="D98" s="206" t="str">
        <f>IF(ISERROR(VLOOKUP(C98,'Capacidad Financiera'!$B$12:$X$62720,2,0)),"",VLOOKUP(C98,'Capacidad Financiera'!$B$12:$X$3580,2,0))</f>
        <v>CONSTRUCIONES CIVILES S.A</v>
      </c>
      <c r="E98" s="277">
        <f>IF(ISERROR(VLOOKUP(C98,'Capacidad Financiera'!$B$12:$X$62720,3,0)),"",VLOOKUP(C98,'Capacidad Financiera'!$B$12:$X$62720,3,0))</f>
        <v>0.25</v>
      </c>
      <c r="F98" s="255">
        <f>+'CONTRATOS EJECUTADOS'!E899</f>
        <v>1944125568630.7837</v>
      </c>
      <c r="G98" s="255">
        <f>IF(OR(D98="",E98="",F98=""),"",F98/SALACTUAL)</f>
        <v>3156048.0010239994</v>
      </c>
      <c r="H98" s="255">
        <f>IF(OR(D98="",E98="",F98=""),"",IF(C98&lt;&gt;"",IF(ISERROR(VLOOKUP($A$10,POA!$A$2:$D$25,2,0)),"",VLOOKUP($A$10,POA!$A$2:$D$25,2,0)/SALACTUAL),""))</f>
        <v>209821.42857142858</v>
      </c>
      <c r="I98" s="290">
        <f>IF(OR(D98="",E98="",G98=""),"",IF(C98&lt;&gt;"",G98/(H98*E98),""))</f>
        <v>60.166361891861776</v>
      </c>
      <c r="J98" s="294">
        <f>IF(OR(D98="",E98="",F98=""),"",IF(AND(I98&gt;0,I98&lt;=Experiencia1),Puntajes!$D$4,IF(AND(I98&gt;Experiencia1,I98&lt;=Experiencia2),Puntajes!$D$5,IF(AND(I98&gt;Experiencia2,I98&lt;=Experiencia3),Puntajes!$D$6,IF(I98&gt;Experiencia3,Puntajes!$D$7,0)))))</f>
        <v>120</v>
      </c>
    </row>
    <row r="99" spans="1:15" ht="25.5" x14ac:dyDescent="0.2">
      <c r="C99" s="139">
        <f>+'Capacidad Financiera'!B102</f>
        <v>9.1999999999999993</v>
      </c>
      <c r="D99" s="206" t="str">
        <f>IF(ISERROR(VLOOKUP(C99,'Capacidad Financiera'!$B$12:$X$62720,2,0)),"",VLOOKUP(C99,'Capacidad Financiera'!$B$12:$X$3580,2,0))</f>
        <v>ARQUITECTURAS Y CONCRETOS SAS</v>
      </c>
      <c r="E99" s="277">
        <f>IF(ISERROR(VLOOKUP(C99,'Capacidad Financiera'!$B$12:$X$62720,3,0)),"",VLOOKUP(C99,'Capacidad Financiera'!$B$12:$X$62720,3,0))</f>
        <v>0.25</v>
      </c>
      <c r="F99" s="255">
        <f>+'CONTRATOS EJECUTADOS'!E946</f>
        <v>1215916108079.9036</v>
      </c>
      <c r="G99" s="255">
        <f t="shared" ref="G99:G106" si="16">IF(OR(D99="",E99="",F99=""),"",F99/SALACTUAL)</f>
        <v>1973889.7858439994</v>
      </c>
      <c r="H99" s="255">
        <f>IF(OR(D99="",E99="",F99=""),"",IF(C99&lt;&gt;"",IF(ISERROR(VLOOKUP($A$10,POA!$A$2:$D$25,2,0)),"",VLOOKUP($A$10,POA!$A$2:$D$25,2,0)/SALACTUAL),""))</f>
        <v>209821.42857142858</v>
      </c>
      <c r="I99" s="290">
        <f t="shared" ref="I99:I106" si="17">IF(OR(D99="",E99="",G99=""),"",IF(C99&lt;&gt;"",G99/(H99*E99),""))</f>
        <v>37.629898896089855</v>
      </c>
      <c r="J99" s="294">
        <f>IF(OR(D99="",E99="",F99=""),"",IF(AND(I99&gt;0,I99&lt;=Experiencia1),Puntajes!$D$4,IF(AND(I99&gt;Experiencia1,I99&lt;=Experiencia2),Puntajes!$D$5,IF(AND(I99&gt;Experiencia2,I99&lt;=Experiencia3),Puntajes!$D$6,IF(I99&gt;Experiencia3,Puntajes!$D$7,0)))))</f>
        <v>120</v>
      </c>
    </row>
    <row r="100" spans="1:15" ht="25.5" x14ac:dyDescent="0.2">
      <c r="C100" s="139">
        <f>+'Capacidad Financiera'!B103</f>
        <v>9.2999999999999989</v>
      </c>
      <c r="D100" s="206" t="str">
        <f>IF(ISERROR(VLOOKUP(C100,'Capacidad Financiera'!$B$12:$X$62720,2,0)),"",VLOOKUP(C100,'Capacidad Financiera'!$B$12:$X$3580,2,0))</f>
        <v>SAINC INGENIEROS CONSTRUCTORES S.A</v>
      </c>
      <c r="E100" s="277">
        <f>IF(ISERROR(VLOOKUP(C100,'Capacidad Financiera'!$B$12:$X$62720,3,0)),"",VLOOKUP(C100,'Capacidad Financiera'!$B$12:$X$62720,3,0))</f>
        <v>0.25</v>
      </c>
      <c r="F100" s="255">
        <f>+'CONTRATOS EJECUTADOS'!E991</f>
        <v>683014239806.36023</v>
      </c>
      <c r="G100" s="255">
        <f t="shared" si="16"/>
        <v>1108789.3503350003</v>
      </c>
      <c r="H100" s="255">
        <f>IF(OR(D100="",E100="",F100=""),"",IF(C100&lt;&gt;"",IF(ISERROR(VLOOKUP($A$10,POA!$A$2:$D$25,2,0)),"",VLOOKUP($A$10,POA!$A$2:$D$25,2,0)/SALACTUAL),""))</f>
        <v>209821.42857142858</v>
      </c>
      <c r="I100" s="290">
        <f t="shared" si="17"/>
        <v>21.137771444684262</v>
      </c>
      <c r="J100" s="294">
        <f>IF(OR(D100="",E100="",F100=""),"",IF(AND(I100&gt;0,I100&lt;=Experiencia1),Puntajes!$D$4,IF(AND(I100&gt;Experiencia1,I100&lt;=Experiencia2),Puntajes!$D$5,IF(AND(I100&gt;Experiencia2,I100&lt;=Experiencia3),Puntajes!$D$6,IF(I100&gt;Experiencia3,Puntajes!$D$7,0)))))</f>
        <v>120</v>
      </c>
    </row>
    <row r="101" spans="1:15" x14ac:dyDescent="0.2">
      <c r="C101" s="139">
        <f>+'Capacidad Financiera'!B104</f>
        <v>9.3999999999999986</v>
      </c>
      <c r="D101" s="206" t="str">
        <f>IF(ISERROR(VLOOKUP(C101,'Capacidad Financiera'!$B$12:$X$62720,2,0)),"",VLOOKUP(C101,'Capacidad Financiera'!$B$12:$X$3580,2,0))</f>
        <v>CONCRETOS Y ASFALTOS S.A</v>
      </c>
      <c r="E101" s="277">
        <f>IF(ISERROR(VLOOKUP(C101,'Capacidad Financiera'!$B$12:$X$62720,3,0)),"",VLOOKUP(C101,'Capacidad Financiera'!$B$12:$X$62720,3,0))</f>
        <v>0.2</v>
      </c>
      <c r="F101" s="255">
        <f>+'CONTRATOS EJECUTADOS'!E1042</f>
        <v>147145906969.60001</v>
      </c>
      <c r="G101" s="255">
        <f t="shared" si="16"/>
        <v>238873.22560000001</v>
      </c>
      <c r="H101" s="255">
        <f>IF(OR(D101="",E101="",F101=""),"",IF(C101&lt;&gt;"",IF(ISERROR(VLOOKUP($A$10,POA!$A$2:$D$25,2,0)),"",VLOOKUP($A$10,POA!$A$2:$D$25,2,0)/SALACTUAL),""))</f>
        <v>209821.42857142858</v>
      </c>
      <c r="I101" s="290">
        <f t="shared" si="17"/>
        <v>5.6922981419574468</v>
      </c>
      <c r="J101" s="294">
        <f>IF(OR(D101="",E101="",F101=""),"",IF(AND(I101&gt;0,I101&lt;=Experiencia1),Puntajes!$D$4,IF(AND(I101&gt;Experiencia1,I101&lt;=Experiencia2),Puntajes!$D$5,IF(AND(I101&gt;Experiencia2,I101&lt;=Experiencia3),Puntajes!$D$6,IF(I101&gt;Experiencia3,Puntajes!$D$7,0)))))</f>
        <v>80</v>
      </c>
    </row>
    <row r="102" spans="1:15" ht="25.5" x14ac:dyDescent="0.2">
      <c r="C102" s="139">
        <f>+'Capacidad Financiera'!B105</f>
        <v>9.4999999999999982</v>
      </c>
      <c r="D102" s="206" t="str">
        <f>IF(ISERROR(VLOOKUP(C102,'Capacidad Financiera'!$B$12:$X$62720,2,0)),"",VLOOKUP(C102,'Capacidad Financiera'!$B$12:$X$3580,2,0))</f>
        <v>PROMOTORA NACIONAL DE COPNSTRUCIONES SAS-PRONACON</v>
      </c>
      <c r="E102" s="277">
        <f>IF(ISERROR(VLOOKUP(C102,'Capacidad Financiera'!$B$12:$X$62720,3,0)),"",VLOOKUP(C102,'Capacidad Financiera'!$B$12:$X$62720,3,0))</f>
        <v>0.05</v>
      </c>
      <c r="F102" s="255">
        <f>+'CONTRATOS EJECUTADOS'!E1058</f>
        <v>4437602091.999999</v>
      </c>
      <c r="G102" s="255">
        <f t="shared" si="16"/>
        <v>7203.8994999999986</v>
      </c>
      <c r="H102" s="255">
        <f>IF(OR(D102="",E102="",F102=""),"",IF(C102&lt;&gt;"",IF(ISERROR(VLOOKUP($A$10,POA!$A$2:$D$25,2,0)),"",VLOOKUP($A$10,POA!$A$2:$D$25,2,0)/SALACTUAL),""))</f>
        <v>209821.42857142858</v>
      </c>
      <c r="I102" s="290">
        <f t="shared" si="17"/>
        <v>0.68666956936170198</v>
      </c>
      <c r="J102" s="294">
        <f>IF(OR(D102="",E102="",F102=""),"",IF(AND(I102&gt;0,I102&lt;=Experiencia1),Puntajes!$D$4,IF(AND(I102&gt;Experiencia1,I102&lt;=Experiencia2),Puntajes!$D$5,IF(AND(I102&gt;Experiencia2,I102&lt;=Experiencia3),Puntajes!$D$6,IF(I102&gt;Experiencia3,Puntajes!$D$7,0)))))</f>
        <v>60</v>
      </c>
    </row>
    <row r="103" spans="1:15" x14ac:dyDescent="0.2">
      <c r="C103" s="139" t="str">
        <f>+'Capacidad Financiera'!B106</f>
        <v/>
      </c>
      <c r="D103" s="206">
        <f>IF(ISERROR(VLOOKUP(C103,'Capacidad Financiera'!$B$12:$X$62720,2,0)),"",VLOOKUP(C103,'Capacidad Financiera'!$B$12:$X$3580,2,0))</f>
        <v>0</v>
      </c>
      <c r="E103" s="277">
        <f>IF(ISERROR(VLOOKUP(C103,'Capacidad Financiera'!$B$12:$X$62720,3,0)),"",VLOOKUP(C103,'Capacidad Financiera'!$B$12:$X$62720,3,0))</f>
        <v>0</v>
      </c>
      <c r="F103" s="255"/>
      <c r="G103" s="255" t="str">
        <f t="shared" si="16"/>
        <v/>
      </c>
      <c r="H103" s="255" t="str">
        <f>IF(OR(D103="",E103="",F103=""),"",IF(C103&lt;&gt;"",IF(ISERROR(VLOOKUP($A$10,POA!$A$2:$D$25,2,0)),"",VLOOKUP($A$10,POA!$A$2:$D$25,2,0)/SALACTUAL),""))</f>
        <v/>
      </c>
      <c r="I103" s="290" t="str">
        <f t="shared" si="17"/>
        <v/>
      </c>
      <c r="J103" s="294" t="str">
        <f>IF(OR(D103="",E103="",F103=""),"",IF(AND(I103&gt;0,I103&lt;=Experiencia1),Puntajes!$D$4,IF(AND(I103&gt;Experiencia1,I103&lt;=Experiencia2),Puntajes!$D$5,IF(AND(I103&gt;Experiencia2,I103&lt;=Experiencia3),Puntajes!$D$6,IF(I103&gt;Experiencia3,Puntajes!$D$7,0)))))</f>
        <v/>
      </c>
    </row>
    <row r="104" spans="1:15" x14ac:dyDescent="0.2">
      <c r="C104" s="139" t="str">
        <f>+'Capacidad Financiera'!B107</f>
        <v/>
      </c>
      <c r="D104" s="206">
        <f>IF(ISERROR(VLOOKUP(C104,'Capacidad Financiera'!$B$12:$X$62720,2,0)),"",VLOOKUP(C104,'Capacidad Financiera'!$B$12:$X$3580,2,0))</f>
        <v>0</v>
      </c>
      <c r="E104" s="277">
        <f>IF(ISERROR(VLOOKUP(C104,'Capacidad Financiera'!$B$12:$X$62720,3,0)),"",VLOOKUP(C104,'Capacidad Financiera'!$B$12:$X$62720,3,0))</f>
        <v>0</v>
      </c>
      <c r="F104" s="255"/>
      <c r="G104" s="255" t="str">
        <f t="shared" si="16"/>
        <v/>
      </c>
      <c r="H104" s="255" t="str">
        <f>IF(OR(D104="",E104="",F104=""),"",IF(C104&lt;&gt;"",IF(ISERROR(VLOOKUP($A$10,POA!$A$2:$D$25,2,0)),"",VLOOKUP($A$10,POA!$A$2:$D$25,2,0)/SALACTUAL),""))</f>
        <v/>
      </c>
      <c r="I104" s="290" t="str">
        <f t="shared" si="17"/>
        <v/>
      </c>
      <c r="J104" s="294" t="str">
        <f>IF(OR(D104="",E104="",F104=""),"",IF(AND(I104&gt;0,I104&lt;=Experiencia1),Puntajes!$D$4,IF(AND(I104&gt;Experiencia1,I104&lt;=Experiencia2),Puntajes!$D$5,IF(AND(I104&gt;Experiencia2,I104&lt;=Experiencia3),Puntajes!$D$6,IF(I104&gt;Experiencia3,Puntajes!$D$7,0)))))</f>
        <v/>
      </c>
    </row>
    <row r="105" spans="1:15" x14ac:dyDescent="0.2">
      <c r="C105" s="139" t="str">
        <f>+'Capacidad Financiera'!B108</f>
        <v/>
      </c>
      <c r="D105" s="206">
        <f>IF(ISERROR(VLOOKUP(C105,'Capacidad Financiera'!$B$12:$X$62720,2,0)),"",VLOOKUP(C105,'Capacidad Financiera'!$B$12:$X$3580,2,0))</f>
        <v>0</v>
      </c>
      <c r="E105" s="277">
        <f>IF(ISERROR(VLOOKUP(C105,'Capacidad Financiera'!$B$12:$X$62720,3,0)),"",VLOOKUP(C105,'Capacidad Financiera'!$B$12:$X$62720,3,0))</f>
        <v>0</v>
      </c>
      <c r="F105" s="255"/>
      <c r="G105" s="255" t="str">
        <f t="shared" si="16"/>
        <v/>
      </c>
      <c r="H105" s="255" t="str">
        <f>IF(OR(D105="",E105="",F105=""),"",IF(C105&lt;&gt;"",IF(ISERROR(VLOOKUP($A$10,POA!$A$2:$D$25,2,0)),"",VLOOKUP($A$10,POA!$A$2:$D$25,2,0)/SALACTUAL),""))</f>
        <v/>
      </c>
      <c r="I105" s="290" t="str">
        <f t="shared" si="17"/>
        <v/>
      </c>
      <c r="J105" s="294" t="str">
        <f>IF(OR(D105="",E105="",F105=""),"",IF(AND(I105&gt;0,I105&lt;=Experiencia1),Puntajes!$D$4,IF(AND(I105&gt;Experiencia1,I105&lt;=Experiencia2),Puntajes!$D$5,IF(AND(I105&gt;Experiencia2,I105&lt;=Experiencia3),Puntajes!$D$6,IF(I105&gt;Experiencia3,Puntajes!$D$7,0)))))</f>
        <v/>
      </c>
    </row>
    <row r="106" spans="1:15" ht="13.5" thickBot="1" x14ac:dyDescent="0.25">
      <c r="C106" s="139" t="str">
        <f>+'Capacidad Financiera'!B109</f>
        <v/>
      </c>
      <c r="D106" s="206">
        <f>IF(ISERROR(VLOOKUP(C106,'Capacidad Financiera'!$B$12:$X$62720,2,0)),"",VLOOKUP(C106,'Capacidad Financiera'!$B$12:$X$3580,2,0))</f>
        <v>0</v>
      </c>
      <c r="E106" s="277">
        <f>IF(ISERROR(VLOOKUP(C106,'Capacidad Financiera'!$B$12:$X$62720,3,0)),"",VLOOKUP(C106,'Capacidad Financiera'!$B$12:$X$62720,3,0))</f>
        <v>0</v>
      </c>
      <c r="F106" s="255"/>
      <c r="G106" s="255" t="str">
        <f t="shared" si="16"/>
        <v/>
      </c>
      <c r="H106" s="255" t="str">
        <f>IF(OR(D106="",E106="",F106=""),"",IF(C106&lt;&gt;"",IF(ISERROR(VLOOKUP($A$10,POA!$A$2:$D$25,2,0)),"",VLOOKUP($A$10,POA!$A$2:$D$25,2,0)/SALACTUAL),""))</f>
        <v/>
      </c>
      <c r="I106" s="290" t="str">
        <f t="shared" si="17"/>
        <v/>
      </c>
      <c r="J106" s="294" t="str">
        <f>IF(OR(D106="",E106="",F106=""),"",IF(AND(I106&gt;0,I106&lt;=Experiencia1),Puntajes!$D$4,IF(AND(I106&gt;Experiencia1,I106&lt;=Experiencia2),Puntajes!$D$5,IF(AND(I106&gt;Experiencia2,I106&lt;=Experiencia3),Puntajes!$D$6,IF(I106&gt;Experiencia3,Puntajes!$D$7,0)))))</f>
        <v/>
      </c>
    </row>
    <row r="107" spans="1:15" ht="13.5" thickBot="1" x14ac:dyDescent="0.25">
      <c r="A107" s="267" t="s">
        <v>231</v>
      </c>
      <c r="C107" s="480" t="str">
        <f>+'Capacidad Financiera'!B110</f>
        <v/>
      </c>
      <c r="D107" s="481">
        <f>IF(ISERROR(VLOOKUP(C111,'Capacidad Financiera'!$B$12:$X$62720,2,0)),"",VLOOKUP(C111,'Capacidad Financiera'!$B$12:$X$3580,2,0))</f>
        <v>0</v>
      </c>
      <c r="E107" s="482">
        <f>IF(ISERROR(VLOOKUP(C107,'Capacidad Financiera'!$B$12:$X$62720,3,0)),"",VLOOKUP(C107,'Capacidad Financiera'!$B$12:$X$62720,3,0))</f>
        <v>0</v>
      </c>
      <c r="F107" s="483"/>
      <c r="G107" s="483"/>
      <c r="H107" s="483" t="str">
        <f>IF(OR(D107="",E107="",F107=""),"",IF(C108="",IF(C107&lt;&gt;"",IF(ISERROR(VLOOKUP($A$10,POA!$A$2:$D$25,2,0)),"",VLOOKUP($A$10,POA!$A$2:$D$25,2,0)),""),""))</f>
        <v/>
      </c>
      <c r="I107" s="484" t="str">
        <f>IF(OR(D107="",E107="",F107=""),"",IF(C108="",IF(C107&lt;&gt;"",F107/H107,""),""))</f>
        <v/>
      </c>
      <c r="J107" s="485" t="str">
        <f>IF(C108="",IF(F107="","",IF(AND(I107&gt;0,I107&lt;=Experiencia1),Puntajes!$D$4,IF(AND(I107&gt;Experiencia1,I107&lt;=Experiencia2),Puntajes!$D$5,IF(AND(I107&gt;Experiencia2,I107&lt;=Experiencia3),Puntajes!$D$6,IF(I107&gt;Experiencia3,Puntajes!$D$7,0))))),"")</f>
        <v/>
      </c>
      <c r="L107" s="246"/>
      <c r="M107" s="247"/>
      <c r="N107" s="229"/>
      <c r="O107" s="248"/>
    </row>
    <row r="108" spans="1:15" ht="13.5" thickBot="1" x14ac:dyDescent="0.25">
      <c r="A108" s="281">
        <v>1</v>
      </c>
      <c r="C108" s="486">
        <f>+'Capacidad Financiera'!B111</f>
        <v>10</v>
      </c>
      <c r="D108" s="491" t="str">
        <f>IF(ISERROR(VLOOKUP(C108,'Capacidad Financiera'!$B$12:$X$62720,2,0)),"",VLOOKUP(C108,'Capacidad Financiera'!$B$12:$X$3580,2,0))</f>
        <v>CONSORCIO ERM</v>
      </c>
      <c r="E108" s="487">
        <f>IF(ISERROR(VLOOKUP(C108,'Capacidad Financiera'!$B$12:$X$62720,3,0)),"",VLOOKUP(C108,'Capacidad Financiera'!$B$12:$X$62720,3,0))</f>
        <v>1</v>
      </c>
      <c r="F108" s="488">
        <v>0</v>
      </c>
      <c r="G108" s="488">
        <f>IF(OR(D108="",E108="",F108=""),"",F108/SALACTUAL)</f>
        <v>0</v>
      </c>
      <c r="H108" s="488" t="s">
        <v>185</v>
      </c>
      <c r="I108" s="489" t="s">
        <v>185</v>
      </c>
      <c r="J108" s="490" t="s">
        <v>185</v>
      </c>
    </row>
    <row r="109" spans="1:15" x14ac:dyDescent="0.2">
      <c r="C109" s="139">
        <f>+'Capacidad Financiera'!B112</f>
        <v>10.1</v>
      </c>
      <c r="D109" s="206" t="str">
        <f>IF(ISERROR(VLOOKUP(C109,'Capacidad Financiera'!$B$12:$X$62720,2,0)),"",VLOOKUP(C109,'Capacidad Financiera'!$B$12:$X$3580,2,0))</f>
        <v>INGENIERIA DE VIAS S.A</v>
      </c>
      <c r="E109" s="277">
        <f>IF(ISERROR(VLOOKUP(C109,'Capacidad Financiera'!$B$12:$X$62720,3,0)),"",VLOOKUP(C109,'Capacidad Financiera'!$B$12:$X$62720,3,0))</f>
        <v>0.7</v>
      </c>
      <c r="F109" s="255">
        <f>+'CONTRATOS EJECUTADOS'!E1170</f>
        <v>904963705743.32837</v>
      </c>
      <c r="G109" s="255">
        <f t="shared" ref="G109:G117" si="18">IF(OR(D109="",E109="",F109=""),"",F109/SALACTUAL)</f>
        <v>1469096.9249080005</v>
      </c>
      <c r="H109" s="488">
        <f>IF(OR(D109="",E109="",F109=""),"",IF(C109&lt;&gt;"",IF(ISERROR(VLOOKUP($A$10,POA!$A$2:$D$25,2,0)),"",VLOOKUP($A$10,POA!$A$2:$D$25,2,0)/SALACTUAL),""))</f>
        <v>209821.42857142858</v>
      </c>
      <c r="I109" s="290">
        <f t="shared" ref="I109:I117" si="19">IF(OR(D109="",E109="",G109=""),"",IF(C109&lt;&gt;"",G109/(H109*E109),""))</f>
        <v>10.002362041926812</v>
      </c>
      <c r="J109" s="294">
        <f>IF(OR(D109="",E109="",F109=""),"",IF(AND(I109&gt;0,I109&lt;=Experiencia1),Puntajes!$D$4,IF(AND(I109&gt;Experiencia1,I109&lt;=Experiencia2),Puntajes!$D$5,IF(AND(I109&gt;Experiencia2,I109&lt;=Experiencia3),Puntajes!$D$6,IF(I109&gt;Experiencia3,Puntajes!$D$7,0)))))</f>
        <v>120</v>
      </c>
    </row>
    <row r="110" spans="1:15" x14ac:dyDescent="0.2">
      <c r="C110" s="139">
        <f>+'Capacidad Financiera'!B113</f>
        <v>10.199999999999999</v>
      </c>
      <c r="D110" s="206" t="str">
        <f>IF(ISERROR(VLOOKUP(C110,'Capacidad Financiera'!$B$12:$X$62720,2,0)),"",VLOOKUP(C110,'Capacidad Financiera'!$B$12:$X$3580,2,0))</f>
        <v>CONCREARMADO LTDA</v>
      </c>
      <c r="E110" s="277">
        <f>IF(ISERROR(VLOOKUP(C110,'Capacidad Financiera'!$B$12:$X$62720,3,0)),"",VLOOKUP(C110,'Capacidad Financiera'!$B$12:$X$62720,3,0))</f>
        <v>0.3</v>
      </c>
      <c r="F110" s="255">
        <f>+'CONTRATOS EJECUTADOS'!E1202</f>
        <v>57852554390.400002</v>
      </c>
      <c r="G110" s="255">
        <f t="shared" si="18"/>
        <v>93916.484400000001</v>
      </c>
      <c r="H110" s="488">
        <f>IF(OR(D110="",E110="",F110=""),"",IF(C110&lt;&gt;"",IF(ISERROR(VLOOKUP($A$10,POA!$A$2:$D$25,2,0)),"",VLOOKUP($A$10,POA!$A$2:$D$25,2,0)/SALACTUAL),""))</f>
        <v>209821.42857142858</v>
      </c>
      <c r="I110" s="290">
        <f t="shared" si="19"/>
        <v>1.492006560680851</v>
      </c>
      <c r="J110" s="294">
        <f>IF(OR(D110="",E110="",F110=""),"",IF(AND(I110&gt;0,I110&lt;=Experiencia1),Puntajes!$D$4,IF(AND(I110&gt;Experiencia1,I110&lt;=Experiencia2),Puntajes!$D$5,IF(AND(I110&gt;Experiencia2,I110&lt;=Experiencia3),Puntajes!$D$6,IF(I110&gt;Experiencia3,Puntajes!$D$7,0)))))</f>
        <v>60</v>
      </c>
    </row>
    <row r="111" spans="1:15" x14ac:dyDescent="0.2">
      <c r="C111" s="139" t="str">
        <f>+'Capacidad Financiera'!B114</f>
        <v/>
      </c>
      <c r="D111" s="206">
        <f>IF(ISERROR(VLOOKUP(C111,'Capacidad Financiera'!$B$12:$X$62720,2,0)),"",VLOOKUP(C111,'Capacidad Financiera'!$B$12:$X$3580,2,0))</f>
        <v>0</v>
      </c>
      <c r="E111" s="277">
        <f>IF(ISERROR(VLOOKUP(C111,'Capacidad Financiera'!$B$12:$X$62720,3,0)),"",VLOOKUP(C111,'Capacidad Financiera'!$B$12:$X$62720,3,0))</f>
        <v>0</v>
      </c>
      <c r="F111" s="255"/>
      <c r="G111" s="255" t="str">
        <f t="shared" si="18"/>
        <v/>
      </c>
      <c r="H111" s="488" t="str">
        <f>IF(OR(D111="",E111="",F111=""),"",IF(C111&lt;&gt;"",IF(ISERROR(VLOOKUP($A$10,POA!$A$2:$D$25,2,0)),"",VLOOKUP($A$10,POA!$A$2:$D$25,2,0)/SALACTUAL),""))</f>
        <v/>
      </c>
      <c r="I111" s="290" t="str">
        <f t="shared" si="19"/>
        <v/>
      </c>
      <c r="J111" s="294" t="str">
        <f>IF(OR(D111="",E111="",F111=""),"",IF(AND(I111&gt;0,I111&lt;=Experiencia1),Puntajes!$D$4,IF(AND(I111&gt;Experiencia1,I111&lt;=Experiencia2),Puntajes!$D$5,IF(AND(I111&gt;Experiencia2,I111&lt;=Experiencia3),Puntajes!$D$6,IF(I111&gt;Experiencia3,Puntajes!$D$7,0)))))</f>
        <v/>
      </c>
    </row>
    <row r="112" spans="1:15" x14ac:dyDescent="0.2">
      <c r="C112" s="139" t="str">
        <f>+'Capacidad Financiera'!B115</f>
        <v/>
      </c>
      <c r="D112" s="206">
        <f>IF(ISERROR(VLOOKUP(C112,'Capacidad Financiera'!$B$12:$X$62720,2,0)),"",VLOOKUP(C112,'Capacidad Financiera'!$B$12:$X$3580,2,0))</f>
        <v>0</v>
      </c>
      <c r="E112" s="277">
        <f>IF(ISERROR(VLOOKUP(C112,'Capacidad Financiera'!$B$12:$X$62720,3,0)),"",VLOOKUP(C112,'Capacidad Financiera'!$B$12:$X$62720,3,0))</f>
        <v>0</v>
      </c>
      <c r="F112" s="255"/>
      <c r="G112" s="255" t="str">
        <f t="shared" si="18"/>
        <v/>
      </c>
      <c r="H112" s="255" t="str">
        <f>IF(OR(D112="",E112="",F112=""),"",IF(C112&lt;&gt;"",IF(ISERROR(VLOOKUP($A$10,POA!$A$2:$D$25,2,0)),"",VLOOKUP($A$10,POA!$A$2:$D$25,2,0)/SALACTUAL),""))</f>
        <v/>
      </c>
      <c r="I112" s="290" t="str">
        <f t="shared" si="19"/>
        <v/>
      </c>
      <c r="J112" s="294" t="str">
        <f>IF(OR(D112="",E112="",F112=""),"",IF(AND(I112&gt;0,I112&lt;=Experiencia1),Puntajes!$D$4,IF(AND(I112&gt;Experiencia1,I112&lt;=Experiencia2),Puntajes!$D$5,IF(AND(I112&gt;Experiencia2,I112&lt;=Experiencia3),Puntajes!$D$6,IF(I112&gt;Experiencia3,Puntajes!$D$7,0)))))</f>
        <v/>
      </c>
    </row>
    <row r="113" spans="3:10" x14ac:dyDescent="0.2">
      <c r="C113" s="139" t="str">
        <f>+'Capacidad Financiera'!B116</f>
        <v/>
      </c>
      <c r="D113" s="206">
        <f>IF(ISERROR(VLOOKUP(C113,'Capacidad Financiera'!$B$12:$X$62720,2,0)),"",VLOOKUP(C113,'Capacidad Financiera'!$B$12:$X$3580,2,0))</f>
        <v>0</v>
      </c>
      <c r="E113" s="277">
        <f>IF(ISERROR(VLOOKUP(C113,'Capacidad Financiera'!$B$12:$X$62720,3,0)),"",VLOOKUP(C113,'Capacidad Financiera'!$B$12:$X$62720,3,0))</f>
        <v>0</v>
      </c>
      <c r="F113" s="255"/>
      <c r="G113" s="255" t="str">
        <f t="shared" si="18"/>
        <v/>
      </c>
      <c r="H113" s="255" t="str">
        <f>IF(OR(D113="",E113="",F113=""),"",IF(C113&lt;&gt;"",IF(ISERROR(VLOOKUP($A$10,POA!$A$2:$D$25,2,0)),"",VLOOKUP($A$10,POA!$A$2:$D$25,2,0)/SALACTUAL),""))</f>
        <v/>
      </c>
      <c r="I113" s="290" t="str">
        <f t="shared" si="19"/>
        <v/>
      </c>
      <c r="J113" s="294" t="str">
        <f>IF(OR(D113="",E113="",F113=""),"",IF(AND(I113&gt;0,I113&lt;=Experiencia1),Puntajes!$D$4,IF(AND(I113&gt;Experiencia1,I113&lt;=Experiencia2),Puntajes!$D$5,IF(AND(I113&gt;Experiencia2,I113&lt;=Experiencia3),Puntajes!$D$6,IF(I113&gt;Experiencia3,Puntajes!$D$7,0)))))</f>
        <v/>
      </c>
    </row>
    <row r="114" spans="3:10" x14ac:dyDescent="0.2">
      <c r="C114" s="139" t="str">
        <f>+'Capacidad Financiera'!B117</f>
        <v/>
      </c>
      <c r="D114" s="206">
        <f>IF(ISERROR(VLOOKUP(C114,'Capacidad Financiera'!$B$12:$X$62720,2,0)),"",VLOOKUP(C114,'Capacidad Financiera'!$B$12:$X$3580,2,0))</f>
        <v>0</v>
      </c>
      <c r="E114" s="277">
        <f>IF(ISERROR(VLOOKUP(C114,'Capacidad Financiera'!$B$12:$X$62720,3,0)),"",VLOOKUP(C114,'Capacidad Financiera'!$B$12:$X$62720,3,0))</f>
        <v>0</v>
      </c>
      <c r="F114" s="255"/>
      <c r="G114" s="255" t="str">
        <f t="shared" si="18"/>
        <v/>
      </c>
      <c r="H114" s="255" t="str">
        <f>IF(OR(D114="",E114="",F114=""),"",IF(C114&lt;&gt;"",IF(ISERROR(VLOOKUP($A$10,POA!$A$2:$D$25,2,0)),"",VLOOKUP($A$10,POA!$A$2:$D$25,2,0)/SALACTUAL),""))</f>
        <v/>
      </c>
      <c r="I114" s="290" t="str">
        <f t="shared" si="19"/>
        <v/>
      </c>
      <c r="J114" s="294" t="str">
        <f>IF(OR(D114="",E114="",F114=""),"",IF(AND(I114&gt;0,I114&lt;=Experiencia1),Puntajes!$D$4,IF(AND(I114&gt;Experiencia1,I114&lt;=Experiencia2),Puntajes!$D$5,IF(AND(I114&gt;Experiencia2,I114&lt;=Experiencia3),Puntajes!$D$6,IF(I114&gt;Experiencia3,Puntajes!$D$7,0)))))</f>
        <v/>
      </c>
    </row>
    <row r="115" spans="3:10" x14ac:dyDescent="0.2">
      <c r="C115" s="139" t="str">
        <f>+'Capacidad Financiera'!B118</f>
        <v/>
      </c>
      <c r="D115" s="206">
        <f>IF(ISERROR(VLOOKUP(C115,'Capacidad Financiera'!$B$12:$X$62720,2,0)),"",VLOOKUP(C115,'Capacidad Financiera'!$B$12:$X$3580,2,0))</f>
        <v>0</v>
      </c>
      <c r="E115" s="277">
        <f>IF(ISERROR(VLOOKUP(C115,'Capacidad Financiera'!$B$12:$X$62720,3,0)),"",VLOOKUP(C115,'Capacidad Financiera'!$B$12:$X$62720,3,0))</f>
        <v>0</v>
      </c>
      <c r="F115" s="255"/>
      <c r="G115" s="255" t="str">
        <f t="shared" si="18"/>
        <v/>
      </c>
      <c r="H115" s="255" t="str">
        <f>IF(OR(D115="",E115="",F115=""),"",IF(C115&lt;&gt;"",IF(ISERROR(VLOOKUP($A$10,POA!$A$2:$D$25,2,0)),"",VLOOKUP($A$10,POA!$A$2:$D$25,2,0)/SALACTUAL),""))</f>
        <v/>
      </c>
      <c r="I115" s="290" t="str">
        <f t="shared" si="19"/>
        <v/>
      </c>
      <c r="J115" s="294" t="str">
        <f>IF(OR(D115="",E115="",F115=""),"",IF(AND(I115&gt;0,I115&lt;=Experiencia1),Puntajes!$D$4,IF(AND(I115&gt;Experiencia1,I115&lt;=Experiencia2),Puntajes!$D$5,IF(AND(I115&gt;Experiencia2,I115&lt;=Experiencia3),Puntajes!$D$6,IF(I115&gt;Experiencia3,Puntajes!$D$7,0)))))</f>
        <v/>
      </c>
    </row>
    <row r="116" spans="3:10" x14ac:dyDescent="0.2">
      <c r="C116" s="139" t="str">
        <f>+'Capacidad Financiera'!B119</f>
        <v/>
      </c>
      <c r="D116" s="206">
        <f>IF(ISERROR(VLOOKUP(C116,'Capacidad Financiera'!$B$12:$X$62720,2,0)),"",VLOOKUP(C116,'Capacidad Financiera'!$B$12:$X$3580,2,0))</f>
        <v>0</v>
      </c>
      <c r="E116" s="277">
        <f>IF(ISERROR(VLOOKUP(C116,'Capacidad Financiera'!$B$12:$X$62720,3,0)),"",VLOOKUP(C116,'Capacidad Financiera'!$B$12:$X$62720,3,0))</f>
        <v>0</v>
      </c>
      <c r="F116" s="255"/>
      <c r="G116" s="255" t="str">
        <f t="shared" si="18"/>
        <v/>
      </c>
      <c r="H116" s="255" t="str">
        <f>IF(OR(D116="",E116="",F116=""),"",IF(C116&lt;&gt;"",IF(ISERROR(VLOOKUP($A$10,POA!$A$2:$D$25,2,0)),"",VLOOKUP($A$10,POA!$A$2:$D$25,2,0)/SALACTUAL),""))</f>
        <v/>
      </c>
      <c r="I116" s="290" t="str">
        <f t="shared" si="19"/>
        <v/>
      </c>
      <c r="J116" s="294" t="str">
        <f>IF(OR(D116="",E116="",F116=""),"",IF(AND(I116&gt;0,I116&lt;=Experiencia1),Puntajes!$D$4,IF(AND(I116&gt;Experiencia1,I116&lt;=Experiencia2),Puntajes!$D$5,IF(AND(I116&gt;Experiencia2,I116&lt;=Experiencia3),Puntajes!$D$6,IF(I116&gt;Experiencia3,Puntajes!$D$7,0)))))</f>
        <v/>
      </c>
    </row>
    <row r="117" spans="3:10" ht="13.5" thickBot="1" x14ac:dyDescent="0.25">
      <c r="C117" s="141" t="str">
        <f>+'Capacidad Financiera'!B120</f>
        <v/>
      </c>
      <c r="D117" s="142">
        <f>IF(ISERROR(VLOOKUP(C117,'Capacidad Financiera'!$B$12:$X$62720,2,0)),"",VLOOKUP(C117,'Capacidad Financiera'!$B$12:$X$3580,2,0))</f>
        <v>0</v>
      </c>
      <c r="E117" s="143" t="s">
        <v>185</v>
      </c>
      <c r="F117" s="256"/>
      <c r="G117" s="256" t="str">
        <f t="shared" si="18"/>
        <v/>
      </c>
      <c r="H117" s="256" t="str">
        <f>IF(OR(D117="",E117="",F117=""),"",IF(C117&lt;&gt;"",IF(ISERROR(VLOOKUP($A$10,POA!$A$2:$D$25,2,0)),"",VLOOKUP($A$10,POA!$A$2:$D$25,2,0)/SALACTUAL),""))</f>
        <v/>
      </c>
      <c r="I117" s="291" t="str">
        <f t="shared" si="19"/>
        <v/>
      </c>
      <c r="J117" s="295" t="str">
        <f>IF(OR(D117="",E117="",F117=""),"",IF(AND(I117&gt;0,I117&lt;=Experiencia1),Puntajes!$D$4,IF(AND(I117&gt;Experiencia1,I117&lt;=Experiencia2),Puntajes!$D$5,IF(AND(I117&gt;Experiencia2,I117&lt;=Experiencia3),Puntajes!$D$6,IF(I117&gt;Experiencia3,Puntajes!$D$7,0)))))</f>
        <v/>
      </c>
    </row>
  </sheetData>
  <sheetProtection formatCells="0" formatColumns="0" formatRows="0" insertColumns="0" insertRows="0" insertHyperlinks="0" deleteColumns="0" deleteRows="0" sort="0" autoFilter="0" pivotTables="0"/>
  <mergeCells count="11">
    <mergeCell ref="I7:J7"/>
    <mergeCell ref="C2:J2"/>
    <mergeCell ref="C3:J3"/>
    <mergeCell ref="C4:J4"/>
    <mergeCell ref="C5:J5"/>
    <mergeCell ref="C7:C8"/>
    <mergeCell ref="D7:D8"/>
    <mergeCell ref="E7:E8"/>
    <mergeCell ref="F7:F8"/>
    <mergeCell ref="H7:H8"/>
    <mergeCell ref="G7:G8"/>
  </mergeCells>
  <conditionalFormatting sqref="E6:H6">
    <cfRule type="expression" dxfId="380" priority="103" stopIfTrue="1">
      <formula>IF($B6-INT($B6)&gt;0,TRUE,FALSE)</formula>
    </cfRule>
  </conditionalFormatting>
  <conditionalFormatting sqref="D6 I6:J6 D9:D106">
    <cfRule type="cellIs" dxfId="379" priority="104" stopIfTrue="1" operator="equal">
      <formula>"NO ADMISIBLE"</formula>
    </cfRule>
  </conditionalFormatting>
  <conditionalFormatting sqref="E15:E19 J15:J19">
    <cfRule type="expression" dxfId="378" priority="102" stopIfTrue="1">
      <formula>IF($B8-INT($B8)&gt;0,TRUE,FALSE)</formula>
    </cfRule>
  </conditionalFormatting>
  <conditionalFormatting sqref="E10 I10:J10 I11:I19">
    <cfRule type="expression" dxfId="377" priority="98" stopIfTrue="1">
      <formula>IF($B2-INT($B2)&gt;0,TRUE,FALSE)</formula>
    </cfRule>
  </conditionalFormatting>
  <conditionalFormatting sqref="E9 H9:J9 E14 J14 E20 H20:J20 E25 J25 E31 H31:J31 E36 J36 E42 H42:J42 E47 J47 E53 H53:J53 E58 J58 F10:G19 F21:G30 F32:G41 F43:G52 F54:G63">
    <cfRule type="expression" dxfId="376" priority="105" stopIfTrue="1">
      <formula>IF(#REF!-INT(#REF!)&gt;0,TRUE,FALSE)</formula>
    </cfRule>
  </conditionalFormatting>
  <conditionalFormatting sqref="H10:H19 F9:G9 H21:H30 F20:G20 H32:H41 F31:G31 H43:H52 F42:G42 H54:H63 F53:G53">
    <cfRule type="expression" dxfId="375" priority="97" stopIfTrue="1">
      <formula>IF(#REF!-INT(#REF!)&gt;0,TRUE,FALSE)</formula>
    </cfRule>
  </conditionalFormatting>
  <conditionalFormatting sqref="E11:E13 J11:J13">
    <cfRule type="expression" dxfId="374" priority="2605" stopIfTrue="1">
      <formula>IF($B5-INT($B5)&gt;0,TRUE,FALSE)</formula>
    </cfRule>
  </conditionalFormatting>
  <conditionalFormatting sqref="E26:E30 J26:J30">
    <cfRule type="expression" dxfId="373" priority="91" stopIfTrue="1">
      <formula>IF($B19-INT($B19)&gt;0,TRUE,FALSE)</formula>
    </cfRule>
  </conditionalFormatting>
  <conditionalFormatting sqref="E21 I21:J21 I22:I30">
    <cfRule type="expression" dxfId="372" priority="90" stopIfTrue="1">
      <formula>IF($B13-INT($B13)&gt;0,TRUE,FALSE)</formula>
    </cfRule>
  </conditionalFormatting>
  <conditionalFormatting sqref="E22:E24 J22:J24">
    <cfRule type="expression" dxfId="371" priority="87" stopIfTrue="1">
      <formula>IF($B16-INT($B16)&gt;0,TRUE,FALSE)</formula>
    </cfRule>
  </conditionalFormatting>
  <conditionalFormatting sqref="E37:E41 J37:J41">
    <cfRule type="expression" dxfId="370" priority="82" stopIfTrue="1">
      <formula>IF($B30-INT($B30)&gt;0,TRUE,FALSE)</formula>
    </cfRule>
  </conditionalFormatting>
  <conditionalFormatting sqref="E32 I32:J32 I33:I41">
    <cfRule type="expression" dxfId="369" priority="81" stopIfTrue="1">
      <formula>IF($B24-INT($B24)&gt;0,TRUE,FALSE)</formula>
    </cfRule>
  </conditionalFormatting>
  <conditionalFormatting sqref="E33:E35 J33:J35">
    <cfRule type="expression" dxfId="368" priority="78" stopIfTrue="1">
      <formula>IF($B27-INT($B27)&gt;0,TRUE,FALSE)</formula>
    </cfRule>
  </conditionalFormatting>
  <conditionalFormatting sqref="E48:E52 J48:J52">
    <cfRule type="expression" dxfId="367" priority="73" stopIfTrue="1">
      <formula>IF($B41-INT($B41)&gt;0,TRUE,FALSE)</formula>
    </cfRule>
  </conditionalFormatting>
  <conditionalFormatting sqref="E43 I43:J43 I44:I52">
    <cfRule type="expression" dxfId="366" priority="72" stopIfTrue="1">
      <formula>IF($B35-INT($B35)&gt;0,TRUE,FALSE)</formula>
    </cfRule>
  </conditionalFormatting>
  <conditionalFormatting sqref="E44:E46 J44:J46">
    <cfRule type="expression" dxfId="365" priority="69" stopIfTrue="1">
      <formula>IF($B38-INT($B38)&gt;0,TRUE,FALSE)</formula>
    </cfRule>
  </conditionalFormatting>
  <conditionalFormatting sqref="E59:E63 J59:J63">
    <cfRule type="expression" dxfId="364" priority="64" stopIfTrue="1">
      <formula>IF($B52-INT($B52)&gt;0,TRUE,FALSE)</formula>
    </cfRule>
  </conditionalFormatting>
  <conditionalFormatting sqref="E54 I54:J54 I55:I63">
    <cfRule type="expression" dxfId="363" priority="63" stopIfTrue="1">
      <formula>IF($B46-INT($B46)&gt;0,TRUE,FALSE)</formula>
    </cfRule>
  </conditionalFormatting>
  <conditionalFormatting sqref="E55:E57 J55:J57">
    <cfRule type="expression" dxfId="362" priority="60" stopIfTrue="1">
      <formula>IF($B49-INT($B49)&gt;0,TRUE,FALSE)</formula>
    </cfRule>
  </conditionalFormatting>
  <conditionalFormatting sqref="E64 H64:J64 E69 J69 E75 H75:J75 E80 J80 E86 H86:J86 E91 J91 E97 H97:J97 E102 J102">
    <cfRule type="expression" dxfId="361" priority="46" stopIfTrue="1">
      <formula>IF(#REF!-INT(#REF!)&gt;0,TRUE,FALSE)</formula>
    </cfRule>
  </conditionalFormatting>
  <conditionalFormatting sqref="H65:H74 F64:G64 H76:H85 F75:G75 H87:H96 F86:G86 H98:H106 F97:G97">
    <cfRule type="expression" dxfId="360" priority="45" stopIfTrue="1">
      <formula>IF(#REF!-INT(#REF!)&gt;0,TRUE,FALSE)</formula>
    </cfRule>
  </conditionalFormatting>
  <conditionalFormatting sqref="F65:G74 F76:G85 F87:G96 F98:G106">
    <cfRule type="expression" dxfId="359" priority="44" stopIfTrue="1">
      <formula>IF(#REF!-INT(#REF!)&gt;0,TRUE,FALSE)</formula>
    </cfRule>
  </conditionalFormatting>
  <conditionalFormatting sqref="E70:E74 J70:J74">
    <cfRule type="expression" dxfId="358" priority="43" stopIfTrue="1">
      <formula>IF($B63-INT($B63)&gt;0,TRUE,FALSE)</formula>
    </cfRule>
  </conditionalFormatting>
  <conditionalFormatting sqref="E65 I65:J65 I66:I74">
    <cfRule type="expression" dxfId="357" priority="42" stopIfTrue="1">
      <formula>IF($B57-INT($B57)&gt;0,TRUE,FALSE)</formula>
    </cfRule>
  </conditionalFormatting>
  <conditionalFormatting sqref="E66:E68 J66:J68">
    <cfRule type="expression" dxfId="356" priority="41" stopIfTrue="1">
      <formula>IF($B60-INT($B60)&gt;0,TRUE,FALSE)</formula>
    </cfRule>
  </conditionalFormatting>
  <conditionalFormatting sqref="E81:E85 J81:J85">
    <cfRule type="expression" dxfId="355" priority="36" stopIfTrue="1">
      <formula>IF($B74-INT($B74)&gt;0,TRUE,FALSE)</formula>
    </cfRule>
  </conditionalFormatting>
  <conditionalFormatting sqref="E76 I76:J76 I77:I85">
    <cfRule type="expression" dxfId="354" priority="35" stopIfTrue="1">
      <formula>IF($B68-INT($B68)&gt;0,TRUE,FALSE)</formula>
    </cfRule>
  </conditionalFormatting>
  <conditionalFormatting sqref="E77:E79 J77:J79">
    <cfRule type="expression" dxfId="353" priority="34" stopIfTrue="1">
      <formula>IF($B71-INT($B71)&gt;0,TRUE,FALSE)</formula>
    </cfRule>
  </conditionalFormatting>
  <conditionalFormatting sqref="E92:E96 J92:J96">
    <cfRule type="expression" dxfId="352" priority="29" stopIfTrue="1">
      <formula>IF($B85-INT($B85)&gt;0,TRUE,FALSE)</formula>
    </cfRule>
  </conditionalFormatting>
  <conditionalFormatting sqref="E87 I87:J87 I88:I96">
    <cfRule type="expression" dxfId="351" priority="28" stopIfTrue="1">
      <formula>IF($B79-INT($B79)&gt;0,TRUE,FALSE)</formula>
    </cfRule>
  </conditionalFormatting>
  <conditionalFormatting sqref="E88:E90 J88:J90">
    <cfRule type="expression" dxfId="350" priority="27" stopIfTrue="1">
      <formula>IF($B82-INT($B82)&gt;0,TRUE,FALSE)</formula>
    </cfRule>
  </conditionalFormatting>
  <conditionalFormatting sqref="E103:E106 J103:J106">
    <cfRule type="expression" dxfId="349" priority="22" stopIfTrue="1">
      <formula>IF($B96-INT($B96)&gt;0,TRUE,FALSE)</formula>
    </cfRule>
  </conditionalFormatting>
  <conditionalFormatting sqref="E98 I98:J98 I99:I106">
    <cfRule type="expression" dxfId="348" priority="21" stopIfTrue="1">
      <formula>IF($B90-INT($B90)&gt;0,TRUE,FALSE)</formula>
    </cfRule>
  </conditionalFormatting>
  <conditionalFormatting sqref="E99:E101 J99:J101">
    <cfRule type="expression" dxfId="347" priority="20" stopIfTrue="1">
      <formula>IF($B93-INT($B93)&gt;0,TRUE,FALSE)</formula>
    </cfRule>
  </conditionalFormatting>
  <conditionalFormatting sqref="D107:D117">
    <cfRule type="cellIs" dxfId="346" priority="7" stopIfTrue="1" operator="equal">
      <formula>"NO ADMISIBLE"</formula>
    </cfRule>
  </conditionalFormatting>
  <conditionalFormatting sqref="E107 H107:J107 E112 J112">
    <cfRule type="expression" dxfId="345" priority="6" stopIfTrue="1">
      <formula>IF(#REF!-INT(#REF!)&gt;0,TRUE,FALSE)</formula>
    </cfRule>
  </conditionalFormatting>
  <conditionalFormatting sqref="F107:G107 H108:H117">
    <cfRule type="expression" dxfId="344" priority="5" stopIfTrue="1">
      <formula>IF(#REF!-INT(#REF!)&gt;0,TRUE,FALSE)</formula>
    </cfRule>
  </conditionalFormatting>
  <conditionalFormatting sqref="F108:G117">
    <cfRule type="expression" dxfId="343" priority="4" stopIfTrue="1">
      <formula>IF(#REF!-INT(#REF!)&gt;0,TRUE,FALSE)</formula>
    </cfRule>
  </conditionalFormatting>
  <conditionalFormatting sqref="E113:E117 J113:J117">
    <cfRule type="expression" dxfId="342" priority="3" stopIfTrue="1">
      <formula>IF($B106-INT($B106)&gt;0,TRUE,FALSE)</formula>
    </cfRule>
  </conditionalFormatting>
  <conditionalFormatting sqref="E108 I108:J108 I109:I117">
    <cfRule type="expression" dxfId="341" priority="2" stopIfTrue="1">
      <formula>IF($B100-INT($B100)&gt;0,TRUE,FALSE)</formula>
    </cfRule>
  </conditionalFormatting>
  <conditionalFormatting sqref="E109:E111 J109:J111">
    <cfRule type="expression" dxfId="340" priority="1" stopIfTrue="1">
      <formula>IF($B103-INT($B103)&gt;0,TRUE,FALSE)</formula>
    </cfRule>
  </conditionalFormatting>
  <dataValidations count="1">
    <dataValidation type="list" allowBlank="1" showInputMessage="1" showErrorMessage="1" sqref="D6 D9:D117" xr:uid="{00000000-0002-0000-0600-000000000000}">
      <formula1>prueba</formula1>
    </dataValidation>
  </dataValidations>
  <pageMargins left="0.75" right="0.75" top="1" bottom="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MacroExp">
                <anchor moveWithCells="1" sizeWithCells="1">
                  <from>
                    <xdr:col>0</xdr:col>
                    <xdr:colOff>219075</xdr:colOff>
                    <xdr:row>2</xdr:row>
                    <xdr:rowOff>114300</xdr:rowOff>
                  </from>
                  <to>
                    <xdr:col>1</xdr:col>
                    <xdr:colOff>628650</xdr:colOff>
                    <xdr:row>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2:K118"/>
  <sheetViews>
    <sheetView topLeftCell="A79" workbookViewId="0">
      <selection activeCell="E91" sqref="E91"/>
    </sheetView>
  </sheetViews>
  <sheetFormatPr baseColWidth="10" defaultRowHeight="12.75" x14ac:dyDescent="0.2"/>
  <cols>
    <col min="1" max="1" width="11.42578125" style="228" customWidth="1"/>
    <col min="2" max="2" width="11.28515625" style="228" customWidth="1"/>
    <col min="3" max="3" width="3.85546875" style="228" customWidth="1"/>
    <col min="4" max="4" width="29.42578125" style="228" customWidth="1"/>
    <col min="5" max="5" width="35" style="226" customWidth="1"/>
    <col min="6" max="6" width="35" style="270" customWidth="1"/>
    <col min="7" max="7" width="11.42578125" style="228"/>
    <col min="8" max="8" width="13.85546875" style="244" customWidth="1"/>
    <col min="9" max="9" width="9.7109375" style="245" customWidth="1"/>
    <col min="10" max="10" width="12.5703125" style="228" customWidth="1"/>
    <col min="11" max="11" width="12.7109375" style="228" customWidth="1"/>
    <col min="12" max="16384" width="11.42578125" style="228"/>
  </cols>
  <sheetData>
    <row r="2" spans="3:11" s="234" customFormat="1" ht="20.25" customHeight="1" x14ac:dyDescent="0.2">
      <c r="C2" s="608" t="s">
        <v>210</v>
      </c>
      <c r="D2" s="608"/>
      <c r="E2" s="608"/>
      <c r="F2" s="608"/>
      <c r="H2" s="235"/>
      <c r="I2" s="236"/>
    </row>
    <row r="3" spans="3:11" s="234" customFormat="1" ht="18" customHeight="1" x14ac:dyDescent="0.2">
      <c r="C3" s="609" t="s">
        <v>224</v>
      </c>
      <c r="D3" s="609"/>
      <c r="E3" s="609"/>
      <c r="F3" s="609"/>
      <c r="H3" s="235"/>
      <c r="I3" s="236"/>
    </row>
    <row r="4" spans="3:11" s="234" customFormat="1" ht="13.5" customHeight="1" x14ac:dyDescent="0.2">
      <c r="C4" s="610" t="str">
        <f>'Capacidad Financiera'!B4</f>
        <v>LICITACIÓN PÚBLICA No. LP-DO-003-2014</v>
      </c>
      <c r="D4" s="610"/>
      <c r="E4" s="610"/>
      <c r="F4" s="610"/>
      <c r="H4" s="235"/>
      <c r="I4" s="236"/>
    </row>
    <row r="5" spans="3:11" s="234" customFormat="1" ht="13.5" customHeight="1" x14ac:dyDescent="0.2">
      <c r="C5" s="610" t="s">
        <v>223</v>
      </c>
      <c r="D5" s="610"/>
      <c r="E5" s="610"/>
      <c r="F5" s="610"/>
      <c r="H5" s="235"/>
      <c r="I5" s="236"/>
    </row>
    <row r="6" spans="3:11" s="234" customFormat="1" ht="14.25" thickBot="1" x14ac:dyDescent="0.25">
      <c r="C6" s="237"/>
      <c r="D6" s="238"/>
      <c r="E6" s="241"/>
      <c r="F6" s="242"/>
      <c r="H6" s="235"/>
      <c r="I6" s="236"/>
    </row>
    <row r="7" spans="3:11" ht="19.5" customHeight="1" x14ac:dyDescent="0.2">
      <c r="C7" s="611" t="s">
        <v>165</v>
      </c>
      <c r="D7" s="613" t="s">
        <v>164</v>
      </c>
      <c r="E7" s="283" t="s">
        <v>213</v>
      </c>
      <c r="F7" s="284" t="s">
        <v>223</v>
      </c>
    </row>
    <row r="8" spans="3:11" ht="67.5" customHeight="1" thickBot="1" x14ac:dyDescent="0.25">
      <c r="C8" s="612"/>
      <c r="D8" s="614"/>
      <c r="E8" s="285" t="s">
        <v>214</v>
      </c>
      <c r="F8" s="286" t="s">
        <v>225</v>
      </c>
    </row>
    <row r="9" spans="3:11" x14ac:dyDescent="0.2">
      <c r="C9" s="133">
        <f>+'Capacidad Financiera'!B12</f>
        <v>1</v>
      </c>
      <c r="D9" s="134" t="str">
        <f>IF(ISERROR(VLOOKUP(C9,'Capacidad Financiera'!$B$12:$X$62720,2,0)),"",VLOOKUP(C9,'Capacidad Financiera'!$B$12:$X$3580,2,0))</f>
        <v>CONSORCIO REGIONAL NARIÑO</v>
      </c>
      <c r="E9" s="271"/>
      <c r="F9" s="272" t="str">
        <f>IF(C10="",IF(E9="","",IF(AND(E9&gt;0,E9&lt;=CapTecnica1),Puntajes!$H$4,IF(AND(E9&gt;CapTecnica1,E9&lt;=CapTecnica2),Puntajes!$H$5,IF(E9&gt;CapTecnica2,Puntajes!$H$6,0)))),"")</f>
        <v/>
      </c>
      <c r="H9" s="246"/>
      <c r="I9" s="247"/>
      <c r="J9" s="229"/>
      <c r="K9" s="248"/>
    </row>
    <row r="10" spans="3:11" ht="25.5" x14ac:dyDescent="0.2">
      <c r="C10" s="139">
        <f>+'Capacidad Financiera'!B13</f>
        <v>1.1000000000000001</v>
      </c>
      <c r="D10" s="206" t="str">
        <f>IF(ISERROR(VLOOKUP(C10,'Capacidad Financiera'!$B$12:$X$62720,2,0)),"",VLOOKUP(C10,'Capacidad Financiera'!$B$12:$X$3580,2,0))</f>
        <v>CONSTRUCCIONES RUBAU S.A. SUCURSAL COLOMBIA</v>
      </c>
      <c r="E10" s="273">
        <v>49</v>
      </c>
      <c r="F10" s="294">
        <f>IF(OR(D10="",E10=""),"",IF(AND(E10&gt;0,E10&lt;=CapTecnica1),Puntajes!$H$4,IF(AND(E10&gt;CapTecnica1,E10&lt;=CapTecnica2),Puntajes!$H$5,IF(E10&gt;CapTecnica2,Puntajes!$H$6,0))))</f>
        <v>40</v>
      </c>
    </row>
    <row r="11" spans="3:11" x14ac:dyDescent="0.2">
      <c r="C11" s="139">
        <f>+'Capacidad Financiera'!B14</f>
        <v>1.2000000000000002</v>
      </c>
      <c r="D11" s="206" t="str">
        <f>IF(ISERROR(VLOOKUP(C11,'Capacidad Financiera'!$B$12:$X$62720,2,0)),"",VLOOKUP(C11,'Capacidad Financiera'!$B$12:$X$3580,2,0))</f>
        <v>ITAC CONSTRUCCIONES LTDA</v>
      </c>
      <c r="E11" s="273">
        <v>3</v>
      </c>
      <c r="F11" s="294">
        <f>IF(OR(D11="",E11=""),"",IF(AND(E11&gt;0,E11&lt;=CapTecnica1),Puntajes!$H$4,IF(AND(E11&gt;CapTecnica1,E11&lt;=CapTecnica2),Puntajes!$H$5,IF(E11&gt;CapTecnica2,Puntajes!$H$6,0))))</f>
        <v>20</v>
      </c>
    </row>
    <row r="12" spans="3:11" x14ac:dyDescent="0.2">
      <c r="C12" s="139" t="str">
        <f>+'Capacidad Financiera'!B15</f>
        <v/>
      </c>
      <c r="D12" s="206">
        <f>IF(ISERROR(VLOOKUP(C12,'Capacidad Financiera'!$B$12:$X$62720,2,0)),"",VLOOKUP(C12,'Capacidad Financiera'!$B$12:$X$3580,2,0))</f>
        <v>0</v>
      </c>
      <c r="E12" s="273"/>
      <c r="F12" s="294" t="str">
        <f>IF(OR(D12="",E12=""),"",IF(AND(E12&gt;0,E12&lt;=CapTecnica1),Puntajes!$H$4,IF(AND(E12&gt;CapTecnica1,E12&lt;=CapTecnica2),Puntajes!$H$5,IF(E12&gt;CapTecnica2,Puntajes!$H$6,0))))</f>
        <v/>
      </c>
    </row>
    <row r="13" spans="3:11" x14ac:dyDescent="0.2">
      <c r="C13" s="139" t="str">
        <f>+'Capacidad Financiera'!B16</f>
        <v/>
      </c>
      <c r="D13" s="206">
        <f>IF(ISERROR(VLOOKUP(C13,'Capacidad Financiera'!$B$12:$X$62720,2,0)),"",VLOOKUP(C13,'Capacidad Financiera'!$B$12:$X$3580,2,0))</f>
        <v>0</v>
      </c>
      <c r="E13" s="273"/>
      <c r="F13" s="294" t="str">
        <f>IF(OR(D13="",E13=""),"",IF(AND(E13&gt;0,E13&lt;=CapTecnica1),Puntajes!$H$4,IF(AND(E13&gt;CapTecnica1,E13&lt;=CapTecnica2),Puntajes!$H$5,IF(E13&gt;CapTecnica2,Puntajes!$H$6,0))))</f>
        <v/>
      </c>
    </row>
    <row r="14" spans="3:11" x14ac:dyDescent="0.2">
      <c r="C14" s="139" t="str">
        <f>+'Capacidad Financiera'!B17</f>
        <v/>
      </c>
      <c r="D14" s="206">
        <f>IF(ISERROR(VLOOKUP(C14,'Capacidad Financiera'!$B$12:$X$62720,2,0)),"",VLOOKUP(C14,'Capacidad Financiera'!$B$12:$X$3580,2,0))</f>
        <v>0</v>
      </c>
      <c r="E14" s="273"/>
      <c r="F14" s="294" t="str">
        <f>IF(OR(D14="",E14=""),"",IF(AND(E14&gt;0,E14&lt;=CapTecnica1),Puntajes!$H$4,IF(AND(E14&gt;CapTecnica1,E14&lt;=CapTecnica2),Puntajes!$H$5,IF(E14&gt;CapTecnica2,Puntajes!$H$6,0))))</f>
        <v/>
      </c>
    </row>
    <row r="15" spans="3:11" x14ac:dyDescent="0.2">
      <c r="C15" s="139" t="str">
        <f>+'Capacidad Financiera'!B18</f>
        <v/>
      </c>
      <c r="D15" s="206">
        <f>IF(ISERROR(VLOOKUP(C15,'Capacidad Financiera'!$B$12:$X$62720,2,0)),"",VLOOKUP(C15,'Capacidad Financiera'!$B$12:$X$3580,2,0))</f>
        <v>0</v>
      </c>
      <c r="E15" s="273"/>
      <c r="F15" s="294" t="str">
        <f>IF(OR(D15="",E15=""),"",IF(AND(E15&gt;0,E15&lt;=CapTecnica1),Puntajes!$H$4,IF(AND(E15&gt;CapTecnica1,E15&lt;=CapTecnica2),Puntajes!$H$5,IF(E15&gt;CapTecnica2,Puntajes!$H$6,0))))</f>
        <v/>
      </c>
    </row>
    <row r="16" spans="3:11" x14ac:dyDescent="0.2">
      <c r="C16" s="139" t="str">
        <f>+'Capacidad Financiera'!B19</f>
        <v/>
      </c>
      <c r="D16" s="206">
        <f>IF(ISERROR(VLOOKUP(C16,'Capacidad Financiera'!$B$12:$X$62720,2,0)),"",VLOOKUP(C16,'Capacidad Financiera'!$B$12:$X$3580,2,0))</f>
        <v>0</v>
      </c>
      <c r="E16" s="273"/>
      <c r="F16" s="294" t="str">
        <f>IF(OR(D16="",E16=""),"",IF(AND(E16&gt;0,E16&lt;=CapTecnica1),Puntajes!$H$4,IF(AND(E16&gt;CapTecnica1,E16&lt;=CapTecnica2),Puntajes!$H$5,IF(E16&gt;CapTecnica2,Puntajes!$H$6,0))))</f>
        <v/>
      </c>
    </row>
    <row r="17" spans="1:11" x14ac:dyDescent="0.2">
      <c r="C17" s="139" t="str">
        <f>+'Capacidad Financiera'!B20</f>
        <v/>
      </c>
      <c r="D17" s="206">
        <f>IF(ISERROR(VLOOKUP(C17,'Capacidad Financiera'!$B$12:$X$62720,2,0)),"",VLOOKUP(C17,'Capacidad Financiera'!$B$12:$X$3580,2,0))</f>
        <v>0</v>
      </c>
      <c r="E17" s="273"/>
      <c r="F17" s="294" t="str">
        <f>IF(OR(D17="",E17=""),"",IF(AND(E17&gt;0,E17&lt;=CapTecnica1),Puntajes!$H$4,IF(AND(E17&gt;CapTecnica1,E17&lt;=CapTecnica2),Puntajes!$H$5,IF(E17&gt;CapTecnica2,Puntajes!$H$6,0))))</f>
        <v/>
      </c>
    </row>
    <row r="18" spans="1:11" x14ac:dyDescent="0.2">
      <c r="C18" s="139" t="str">
        <f>+'Capacidad Financiera'!B21</f>
        <v/>
      </c>
      <c r="D18" s="206">
        <f>IF(ISERROR(VLOOKUP(C18,'Capacidad Financiera'!$B$12:$X$62720,2,0)),"",VLOOKUP(C18,'Capacidad Financiera'!$B$12:$X$3580,2,0))</f>
        <v>0</v>
      </c>
      <c r="E18" s="273"/>
      <c r="F18" s="294" t="str">
        <f>IF(OR(D18="",E18=""),"",IF(AND(E18&gt;0,E18&lt;=CapTecnica1),Puntajes!$H$4,IF(AND(E18&gt;CapTecnica1,E18&lt;=CapTecnica2),Puntajes!$H$5,IF(E18&gt;CapTecnica2,Puntajes!$H$6,0))))</f>
        <v/>
      </c>
    </row>
    <row r="19" spans="1:11" ht="13.5" thickBot="1" x14ac:dyDescent="0.25">
      <c r="C19" s="141" t="str">
        <f>+'Capacidad Financiera'!B22</f>
        <v/>
      </c>
      <c r="D19" s="142">
        <f>IF(ISERROR(VLOOKUP(C19,'Capacidad Financiera'!$B$12:$X$62720,2,0)),"",VLOOKUP(C19,'Capacidad Financiera'!$B$12:$X$3580,2,0))</f>
        <v>0</v>
      </c>
      <c r="E19" s="274"/>
      <c r="F19" s="295" t="str">
        <f>IF(OR(D19="",E19=""),"",IF(AND(E19&gt;0,E19&lt;=CapTecnica1),Puntajes!$H$4,IF(AND(E19&gt;CapTecnica1,E19&lt;=CapTecnica2),Puntajes!$H$5,IF(E19&gt;CapTecnica2,Puntajes!$H$6,0))))</f>
        <v/>
      </c>
    </row>
    <row r="20" spans="1:11" x14ac:dyDescent="0.2">
      <c r="A20" s="329" t="s">
        <v>366</v>
      </c>
      <c r="C20" s="133">
        <f>+'Capacidad Financiera'!B23</f>
        <v>2</v>
      </c>
      <c r="D20" s="134" t="str">
        <f>IF(ISERROR(VLOOKUP(C20,'Capacidad Financiera'!$B$12:$X$62720,2,0)),"",VLOOKUP(C20,'Capacidad Financiera'!$B$12:$X$3580,2,0))</f>
        <v xml:space="preserve">  </v>
      </c>
      <c r="E20" s="271"/>
      <c r="F20" s="272" t="str">
        <f>IF(C21="",IF(E20="","",IF(AND(E20&gt;0,E20&lt;=CapTecnica1),Puntajes!$H$4,IF(AND(E20&gt;CapTecnica1,E20&lt;=CapTecnica2),Puntajes!$H$5,IF(E20&gt;CapTecnica2,Puntajes!$H$6,0)))),"")</f>
        <v/>
      </c>
      <c r="H20" s="246"/>
      <c r="I20" s="247"/>
      <c r="J20" s="229"/>
      <c r="K20" s="248"/>
    </row>
    <row r="21" spans="1:11" x14ac:dyDescent="0.2">
      <c r="C21" s="139">
        <f>+'Capacidad Financiera'!B24</f>
        <v>2.1</v>
      </c>
      <c r="D21" s="206" t="str">
        <f>IF(ISERROR(VLOOKUP(C21,'Capacidad Financiera'!$B$12:$X$62720,2,0)),"",VLOOKUP(C21,'Capacidad Financiera'!$B$12:$X$3580,2,0))</f>
        <v>SP INGENIEROS S.A.S.</v>
      </c>
      <c r="E21" s="273">
        <v>51</v>
      </c>
      <c r="F21" s="294">
        <f>IF(OR(D21="",E21=""),"",IF(AND(E21&gt;0,E21&lt;=CapTecnica1),Puntajes!$H$4,IF(AND(E21&gt;CapTecnica1,E21&lt;=CapTecnica2),Puntajes!$H$5,IF(E21&gt;CapTecnica2,Puntajes!$H$6,0))))</f>
        <v>40</v>
      </c>
    </row>
    <row r="22" spans="1:11" x14ac:dyDescent="0.2">
      <c r="C22" s="139">
        <f>+'Capacidad Financiera'!B25</f>
        <v>2.2000000000000002</v>
      </c>
      <c r="D22" s="206" t="str">
        <f>IF(ISERROR(VLOOKUP(C22,'Capacidad Financiera'!$B$12:$X$62720,2,0)),"",VLOOKUP(C22,'Capacidad Financiera'!$B$12:$X$3580,2,0))</f>
        <v>MOVITIERRA CONSTRUCCIONES S.A</v>
      </c>
      <c r="E22" s="273">
        <v>7</v>
      </c>
      <c r="F22" s="294">
        <f>IF(OR(D22="",E22=""),"",IF(AND(E22&gt;0,E22&lt;=CapTecnica1),Puntajes!$H$4,IF(AND(E22&gt;CapTecnica1,E22&lt;=CapTecnica2),Puntajes!$H$5,IF(E22&gt;CapTecnica2,Puntajes!$H$6,0))))</f>
        <v>30</v>
      </c>
    </row>
    <row r="23" spans="1:11" ht="25.5" x14ac:dyDescent="0.2">
      <c r="C23" s="139">
        <f>+'Capacidad Financiera'!B26</f>
        <v>2.3000000000000003</v>
      </c>
      <c r="D23" s="206" t="str">
        <f>IF(ISERROR(VLOOKUP(C23,'Capacidad Financiera'!$B$12:$X$62720,2,0)),"",VLOOKUP(C23,'Capacidad Financiera'!$B$12:$X$3580,2,0))</f>
        <v>CONSTRUCIONES TECNIFICADAS S.A-CONSTRUCTEC S.A</v>
      </c>
      <c r="E23" s="273">
        <v>3</v>
      </c>
      <c r="F23" s="294">
        <f>IF(OR(D23="",E23=""),"",IF(AND(E23&gt;0,E23&lt;=CapTecnica1),Puntajes!$H$4,IF(AND(E23&gt;CapTecnica1,E23&lt;=CapTecnica2),Puntajes!$H$5,IF(E23&gt;CapTecnica2,Puntajes!$H$6,0))))</f>
        <v>20</v>
      </c>
    </row>
    <row r="24" spans="1:11" x14ac:dyDescent="0.2">
      <c r="C24" s="139" t="str">
        <f>+'Capacidad Financiera'!B27</f>
        <v/>
      </c>
      <c r="D24" s="206">
        <f>IF(ISERROR(VLOOKUP(C24,'Capacidad Financiera'!$B$12:$X$62720,2,0)),"",VLOOKUP(C24,'Capacidad Financiera'!$B$12:$X$3580,2,0))</f>
        <v>0</v>
      </c>
      <c r="E24" s="273"/>
      <c r="F24" s="294" t="str">
        <f>IF(OR(D24="",E24=""),"",IF(AND(E24&gt;0,E24&lt;=CapTecnica1),Puntajes!$H$4,IF(AND(E24&gt;CapTecnica1,E24&lt;=CapTecnica2),Puntajes!$H$5,IF(E24&gt;CapTecnica2,Puntajes!$H$6,0))))</f>
        <v/>
      </c>
    </row>
    <row r="25" spans="1:11" x14ac:dyDescent="0.2">
      <c r="C25" s="139" t="str">
        <f>+'Capacidad Financiera'!B28</f>
        <v/>
      </c>
      <c r="D25" s="206">
        <f>IF(ISERROR(VLOOKUP(C25,'Capacidad Financiera'!$B$12:$X$62720,2,0)),"",VLOOKUP(C25,'Capacidad Financiera'!$B$12:$X$3580,2,0))</f>
        <v>0</v>
      </c>
      <c r="E25" s="273"/>
      <c r="F25" s="294" t="str">
        <f>IF(OR(D25="",E25=""),"",IF(AND(E25&gt;0,E25&lt;=CapTecnica1),Puntajes!$H$4,IF(AND(E25&gt;CapTecnica1,E25&lt;=CapTecnica2),Puntajes!$H$5,IF(E25&gt;CapTecnica2,Puntajes!$H$6,0))))</f>
        <v/>
      </c>
    </row>
    <row r="26" spans="1:11" x14ac:dyDescent="0.2">
      <c r="C26" s="139" t="str">
        <f>+'Capacidad Financiera'!B29</f>
        <v/>
      </c>
      <c r="D26" s="206">
        <f>IF(ISERROR(VLOOKUP(C26,'Capacidad Financiera'!$B$12:$X$62720,2,0)),"",VLOOKUP(C26,'Capacidad Financiera'!$B$12:$X$3580,2,0))</f>
        <v>0</v>
      </c>
      <c r="E26" s="273"/>
      <c r="F26" s="294" t="str">
        <f>IF(OR(D26="",E26=""),"",IF(AND(E26&gt;0,E26&lt;=CapTecnica1),Puntajes!$H$4,IF(AND(E26&gt;CapTecnica1,E26&lt;=CapTecnica2),Puntajes!$H$5,IF(E26&gt;CapTecnica2,Puntajes!$H$6,0))))</f>
        <v/>
      </c>
    </row>
    <row r="27" spans="1:11" x14ac:dyDescent="0.2">
      <c r="C27" s="139" t="str">
        <f>+'Capacidad Financiera'!B30</f>
        <v/>
      </c>
      <c r="D27" s="206">
        <f>IF(ISERROR(VLOOKUP(C27,'Capacidad Financiera'!$B$12:$X$62720,2,0)),"",VLOOKUP(C27,'Capacidad Financiera'!$B$12:$X$3580,2,0))</f>
        <v>0</v>
      </c>
      <c r="E27" s="273"/>
      <c r="F27" s="294" t="str">
        <f>IF(OR(D27="",E27=""),"",IF(AND(E27&gt;0,E27&lt;=CapTecnica1),Puntajes!$H$4,IF(AND(E27&gt;CapTecnica1,E27&lt;=CapTecnica2),Puntajes!$H$5,IF(E27&gt;CapTecnica2,Puntajes!$H$6,0))))</f>
        <v/>
      </c>
    </row>
    <row r="28" spans="1:11" x14ac:dyDescent="0.2">
      <c r="C28" s="139" t="str">
        <f>+'Capacidad Financiera'!B31</f>
        <v/>
      </c>
      <c r="D28" s="206">
        <f>IF(ISERROR(VLOOKUP(C28,'Capacidad Financiera'!$B$12:$X$62720,2,0)),"",VLOOKUP(C28,'Capacidad Financiera'!$B$12:$X$3580,2,0))</f>
        <v>0</v>
      </c>
      <c r="E28" s="273"/>
      <c r="F28" s="294" t="str">
        <f>IF(OR(D28="",E28=""),"",IF(AND(E28&gt;0,E28&lt;=CapTecnica1),Puntajes!$H$4,IF(AND(E28&gt;CapTecnica1,E28&lt;=CapTecnica2),Puntajes!$H$5,IF(E28&gt;CapTecnica2,Puntajes!$H$6,0))))</f>
        <v/>
      </c>
    </row>
    <row r="29" spans="1:11" x14ac:dyDescent="0.2">
      <c r="C29" s="139" t="str">
        <f>+'Capacidad Financiera'!B32</f>
        <v/>
      </c>
      <c r="D29" s="206">
        <f>IF(ISERROR(VLOOKUP(C29,'Capacidad Financiera'!$B$12:$X$62720,2,0)),"",VLOOKUP(C29,'Capacidad Financiera'!$B$12:$X$3580,2,0))</f>
        <v>0</v>
      </c>
      <c r="E29" s="273"/>
      <c r="F29" s="294" t="str">
        <f>IF(OR(D29="",E29=""),"",IF(AND(E29&gt;0,E29&lt;=CapTecnica1),Puntajes!$H$4,IF(AND(E29&gt;CapTecnica1,E29&lt;=CapTecnica2),Puntajes!$H$5,IF(E29&gt;CapTecnica2,Puntajes!$H$6,0))))</f>
        <v/>
      </c>
    </row>
    <row r="30" spans="1:11" ht="13.5" thickBot="1" x14ac:dyDescent="0.25">
      <c r="C30" s="141" t="str">
        <f>+'Capacidad Financiera'!B33</f>
        <v/>
      </c>
      <c r="D30" s="142">
        <f>IF(ISERROR(VLOOKUP(C30,'Capacidad Financiera'!$B$12:$X$62720,2,0)),"",VLOOKUP(C30,'Capacidad Financiera'!$B$12:$X$3580,2,0))</f>
        <v>0</v>
      </c>
      <c r="E30" s="274"/>
      <c r="F30" s="295" t="str">
        <f>IF(OR(D30="",E30=""),"",IF(AND(E30&gt;0,E30&lt;=CapTecnica1),Puntajes!$H$4,IF(AND(E30&gt;CapTecnica1,E30&lt;=CapTecnica2),Puntajes!$H$5,IF(E30&gt;CapTecnica2,Puntajes!$H$6,0))))</f>
        <v/>
      </c>
    </row>
    <row r="31" spans="1:11" x14ac:dyDescent="0.2">
      <c r="A31" s="329" t="s">
        <v>366</v>
      </c>
      <c r="C31" s="133">
        <f>+'Capacidad Financiera'!B34</f>
        <v>3</v>
      </c>
      <c r="D31" s="134" t="str">
        <f>IF(ISERROR(VLOOKUP(C31,'Capacidad Financiera'!$B$12:$X$62720,2,0)),"",VLOOKUP(C31,'Capacidad Financiera'!$B$12:$X$3580,2,0))</f>
        <v>CONSORCIO AGM</v>
      </c>
      <c r="E31" s="271"/>
      <c r="F31" s="272" t="str">
        <f>IF(C32="",IF(E31="","",IF(AND(E31&gt;0,E31&lt;=CapTecnica1),Puntajes!$H$4,IF(AND(E31&gt;CapTecnica1,E31&lt;=CapTecnica2),Puntajes!$H$5,IF(E31&gt;CapTecnica2,Puntajes!$H$6,0)))),"")</f>
        <v/>
      </c>
      <c r="H31" s="246"/>
      <c r="I31" s="247"/>
      <c r="J31" s="229"/>
      <c r="K31" s="248"/>
    </row>
    <row r="32" spans="1:11" ht="25.5" x14ac:dyDescent="0.2">
      <c r="C32" s="139">
        <f>+'Capacidad Financiera'!B35</f>
        <v>3.1</v>
      </c>
      <c r="D32" s="206" t="str">
        <f>IF(ISERROR(VLOOKUP(C32,'Capacidad Financiera'!$B$12:$X$62720,2,0)),"",VLOOKUP(C32,'Capacidad Financiera'!$B$12:$X$3580,2,0))</f>
        <v>ARQUITECTOS E INGENIEROS ASOCIADOS S.A AIA S.A</v>
      </c>
      <c r="E32" s="273">
        <v>91</v>
      </c>
      <c r="F32" s="294">
        <f>IF(OR(D32="",E32=""),"",IF(AND(E32&gt;0,E32&lt;=CapTecnica1),Puntajes!$H$4,IF(AND(E32&gt;CapTecnica1,E32&lt;=CapTecnica2),Puntajes!$H$5,IF(E32&gt;CapTecnica2,Puntajes!$H$6,0))))</f>
        <v>40</v>
      </c>
    </row>
    <row r="33" spans="1:11" x14ac:dyDescent="0.2">
      <c r="C33" s="139">
        <f>+'Capacidad Financiera'!B36</f>
        <v>3.2</v>
      </c>
      <c r="D33" s="206" t="str">
        <f>IF(ISERROR(VLOOKUP(C33,'Capacidad Financiera'!$B$12:$X$62720,2,0)),"",VLOOKUP(C33,'Capacidad Financiera'!$B$12:$X$3580,2,0))</f>
        <v>GISAICO S.A</v>
      </c>
      <c r="E33" s="273">
        <v>15</v>
      </c>
      <c r="F33" s="294">
        <f>IF(OR(D33="",E33=""),"",IF(AND(E33&gt;0,E33&lt;=CapTecnica1),Puntajes!$H$4,IF(AND(E33&gt;CapTecnica1,E33&lt;=CapTecnica2),Puntajes!$H$5,IF(E33&gt;CapTecnica2,Puntajes!$H$6,0))))</f>
        <v>40</v>
      </c>
    </row>
    <row r="34" spans="1:11" x14ac:dyDescent="0.2">
      <c r="C34" s="139">
        <f>+'Capacidad Financiera'!B37</f>
        <v>3.3000000000000003</v>
      </c>
      <c r="D34" s="206" t="str">
        <f>IF(ISERROR(VLOOKUP(C34,'Capacidad Financiera'!$B$12:$X$62720,2,0)),"",VLOOKUP(C34,'Capacidad Financiera'!$B$12:$X$3580,2,0))</f>
        <v>MURCIA MURCIA S.A</v>
      </c>
      <c r="E34" s="273">
        <v>13</v>
      </c>
      <c r="F34" s="294">
        <f>IF(OR(D34="",E34=""),"",IF(AND(E34&gt;0,E34&lt;=CapTecnica1),Puntajes!$H$4,IF(AND(E34&gt;CapTecnica1,E34&lt;=CapTecnica2),Puntajes!$H$5,IF(E34&gt;CapTecnica2,Puntajes!$H$6,0))))</f>
        <v>40</v>
      </c>
    </row>
    <row r="35" spans="1:11" x14ac:dyDescent="0.2">
      <c r="C35" s="139" t="str">
        <f>+'Capacidad Financiera'!B38</f>
        <v/>
      </c>
      <c r="D35" s="206">
        <f>IF(ISERROR(VLOOKUP(C35,'Capacidad Financiera'!$B$12:$X$62720,2,0)),"",VLOOKUP(C35,'Capacidad Financiera'!$B$12:$X$3580,2,0))</f>
        <v>0</v>
      </c>
      <c r="E35" s="273"/>
      <c r="F35" s="294" t="str">
        <f>IF(OR(D35="",E35=""),"",IF(AND(E35&gt;0,E35&lt;=CapTecnica1),Puntajes!$H$4,IF(AND(E35&gt;CapTecnica1,E35&lt;=CapTecnica2),Puntajes!$H$5,IF(E35&gt;CapTecnica2,Puntajes!$H$6,0))))</f>
        <v/>
      </c>
    </row>
    <row r="36" spans="1:11" x14ac:dyDescent="0.2">
      <c r="C36" s="139" t="str">
        <f>+'Capacidad Financiera'!B39</f>
        <v/>
      </c>
      <c r="D36" s="206">
        <f>IF(ISERROR(VLOOKUP(C36,'Capacidad Financiera'!$B$12:$X$62720,2,0)),"",VLOOKUP(C36,'Capacidad Financiera'!$B$12:$X$3580,2,0))</f>
        <v>0</v>
      </c>
      <c r="E36" s="273"/>
      <c r="F36" s="294" t="str">
        <f>IF(OR(D36="",E36=""),"",IF(AND(E36&gt;0,E36&lt;=CapTecnica1),Puntajes!$H$4,IF(AND(E36&gt;CapTecnica1,E36&lt;=CapTecnica2),Puntajes!$H$5,IF(E36&gt;CapTecnica2,Puntajes!$H$6,0))))</f>
        <v/>
      </c>
    </row>
    <row r="37" spans="1:11" x14ac:dyDescent="0.2">
      <c r="C37" s="139" t="str">
        <f>+'Capacidad Financiera'!B40</f>
        <v/>
      </c>
      <c r="D37" s="206">
        <f>IF(ISERROR(VLOOKUP(C37,'Capacidad Financiera'!$B$12:$X$62720,2,0)),"",VLOOKUP(C37,'Capacidad Financiera'!$B$12:$X$3580,2,0))</f>
        <v>0</v>
      </c>
      <c r="E37" s="273"/>
      <c r="F37" s="294" t="str">
        <f>IF(OR(D37="",E37=""),"",IF(AND(E37&gt;0,E37&lt;=CapTecnica1),Puntajes!$H$4,IF(AND(E37&gt;CapTecnica1,E37&lt;=CapTecnica2),Puntajes!$H$5,IF(E37&gt;CapTecnica2,Puntajes!$H$6,0))))</f>
        <v/>
      </c>
    </row>
    <row r="38" spans="1:11" x14ac:dyDescent="0.2">
      <c r="C38" s="139" t="str">
        <f>+'Capacidad Financiera'!B41</f>
        <v/>
      </c>
      <c r="D38" s="206">
        <f>IF(ISERROR(VLOOKUP(C38,'Capacidad Financiera'!$B$12:$X$62720,2,0)),"",VLOOKUP(C38,'Capacidad Financiera'!$B$12:$X$3580,2,0))</f>
        <v>0</v>
      </c>
      <c r="E38" s="273"/>
      <c r="F38" s="294" t="str">
        <f>IF(OR(D38="",E38=""),"",IF(AND(E38&gt;0,E38&lt;=CapTecnica1),Puntajes!$H$4,IF(AND(E38&gt;CapTecnica1,E38&lt;=CapTecnica2),Puntajes!$H$5,IF(E38&gt;CapTecnica2,Puntajes!$H$6,0))))</f>
        <v/>
      </c>
    </row>
    <row r="39" spans="1:11" x14ac:dyDescent="0.2">
      <c r="C39" s="139" t="str">
        <f>+'Capacidad Financiera'!B42</f>
        <v/>
      </c>
      <c r="D39" s="206">
        <f>IF(ISERROR(VLOOKUP(C39,'Capacidad Financiera'!$B$12:$X$62720,2,0)),"",VLOOKUP(C39,'Capacidad Financiera'!$B$12:$X$3580,2,0))</f>
        <v>0</v>
      </c>
      <c r="E39" s="273"/>
      <c r="F39" s="294" t="str">
        <f>IF(OR(D39="",E39=""),"",IF(AND(E39&gt;0,E39&lt;=CapTecnica1),Puntajes!$H$4,IF(AND(E39&gt;CapTecnica1,E39&lt;=CapTecnica2),Puntajes!$H$5,IF(E39&gt;CapTecnica2,Puntajes!$H$6,0))))</f>
        <v/>
      </c>
    </row>
    <row r="40" spans="1:11" x14ac:dyDescent="0.2">
      <c r="C40" s="139" t="str">
        <f>+'Capacidad Financiera'!B43</f>
        <v/>
      </c>
      <c r="D40" s="206">
        <f>IF(ISERROR(VLOOKUP(C40,'Capacidad Financiera'!$B$12:$X$62720,2,0)),"",VLOOKUP(C40,'Capacidad Financiera'!$B$12:$X$3580,2,0))</f>
        <v>0</v>
      </c>
      <c r="E40" s="273"/>
      <c r="F40" s="294" t="str">
        <f>IF(OR(D40="",E40=""),"",IF(AND(E40&gt;0,E40&lt;=CapTecnica1),Puntajes!$H$4,IF(AND(E40&gt;CapTecnica1,E40&lt;=CapTecnica2),Puntajes!$H$5,IF(E40&gt;CapTecnica2,Puntajes!$H$6,0))))</f>
        <v/>
      </c>
    </row>
    <row r="41" spans="1:11" ht="13.5" thickBot="1" x14ac:dyDescent="0.25">
      <c r="C41" s="141" t="str">
        <f>+'Capacidad Financiera'!B44</f>
        <v/>
      </c>
      <c r="D41" s="142">
        <f>IF(ISERROR(VLOOKUP(C41,'Capacidad Financiera'!$B$12:$X$62720,2,0)),"",VLOOKUP(C41,'Capacidad Financiera'!$B$12:$X$3580,2,0))</f>
        <v>0</v>
      </c>
      <c r="E41" s="274"/>
      <c r="F41" s="295" t="str">
        <f>IF(OR(D41="",E41=""),"",IF(AND(E41&gt;0,E41&lt;=CapTecnica1),Puntajes!$H$4,IF(AND(E41&gt;CapTecnica1,E41&lt;=CapTecnica2),Puntajes!$H$5,IF(E41&gt;CapTecnica2,Puntajes!$H$6,0))))</f>
        <v/>
      </c>
    </row>
    <row r="42" spans="1:11" x14ac:dyDescent="0.2">
      <c r="A42" s="329" t="s">
        <v>366</v>
      </c>
      <c r="C42" s="133">
        <f>+'Capacidad Financiera'!B45</f>
        <v>4</v>
      </c>
      <c r="D42" s="134" t="str">
        <f>IF(ISERROR(VLOOKUP(C42,'Capacidad Financiera'!$B$12:$X$62720,2,0)),"",VLOOKUP(C42,'Capacidad Financiera'!$B$12:$X$3580,2,0))</f>
        <v>CONSORCIO GODCO -SYM 2014</v>
      </c>
      <c r="E42" s="271"/>
      <c r="F42" s="272" t="str">
        <f>IF(C43="",IF(E42="","",IF(AND(E42&gt;0,E42&lt;=CapTecnica1),Puntajes!$H$4,IF(AND(E42&gt;CapTecnica1,E42&lt;=CapTecnica2),Puntajes!$H$5,IF(E42&gt;CapTecnica2,Puntajes!$H$6,0)))),"")</f>
        <v/>
      </c>
      <c r="H42" s="246"/>
      <c r="I42" s="247"/>
      <c r="J42" s="229"/>
      <c r="K42" s="248"/>
    </row>
    <row r="43" spans="1:11" ht="25.5" x14ac:dyDescent="0.2">
      <c r="C43" s="139">
        <f>+'Capacidad Financiera'!B46</f>
        <v>4.0999999999999996</v>
      </c>
      <c r="D43" s="206" t="str">
        <f>IF(ISERROR(VLOOKUP(C43,'Capacidad Financiera'!$B$12:$X$62720,2,0)),"",VLOOKUP(C43,'Capacidad Financiera'!$B$12:$X$3580,2,0))</f>
        <v>CI GRODCO S EN CA INGENIEROS CIVILES</v>
      </c>
      <c r="E43" s="273">
        <v>12</v>
      </c>
      <c r="F43" s="294">
        <f>IF(OR(D43="",E43=""),"",IF(AND(E43&gt;0,E43&lt;=CapTecnica1),Puntajes!$H$4,IF(AND(E43&gt;CapTecnica1,E43&lt;=CapTecnica2),Puntajes!$H$5,IF(E43&gt;CapTecnica2,Puntajes!$H$6,0))))</f>
        <v>40</v>
      </c>
    </row>
    <row r="44" spans="1:11" x14ac:dyDescent="0.2">
      <c r="C44" s="139">
        <f>+'Capacidad Financiera'!B47</f>
        <v>4.1999999999999993</v>
      </c>
      <c r="D44" s="206" t="str">
        <f>IF(ISERROR(VLOOKUP(C44,'Capacidad Financiera'!$B$12:$X$62720,2,0)),"",VLOOKUP(C44,'Capacidad Financiera'!$B$12:$X$3580,2,0))</f>
        <v>SYM INGENIERIA SAS</v>
      </c>
      <c r="E44" s="273">
        <v>10</v>
      </c>
      <c r="F44" s="294">
        <f>IF(OR(D44="",E44=""),"",IF(AND(E44&gt;0,E44&lt;=CapTecnica1),Puntajes!$H$4,IF(AND(E44&gt;CapTecnica1,E44&lt;=CapTecnica2),Puntajes!$H$5,IF(E44&gt;CapTecnica2,Puntajes!$H$6,0))))</f>
        <v>30</v>
      </c>
    </row>
    <row r="45" spans="1:11" x14ac:dyDescent="0.2">
      <c r="C45" s="139" t="str">
        <f>+'Capacidad Financiera'!B48</f>
        <v/>
      </c>
      <c r="D45" s="206">
        <f>IF(ISERROR(VLOOKUP(C45,'Capacidad Financiera'!$B$12:$X$62720,2,0)),"",VLOOKUP(C45,'Capacidad Financiera'!$B$12:$X$3580,2,0))</f>
        <v>0</v>
      </c>
      <c r="E45" s="273"/>
      <c r="F45" s="294" t="s">
        <v>185</v>
      </c>
    </row>
    <row r="46" spans="1:11" x14ac:dyDescent="0.2">
      <c r="C46" s="139" t="str">
        <f>+'Capacidad Financiera'!B49</f>
        <v/>
      </c>
      <c r="D46" s="206">
        <f>IF(ISERROR(VLOOKUP(C46,'Capacidad Financiera'!$B$12:$X$62720,2,0)),"",VLOOKUP(C46,'Capacidad Financiera'!$B$12:$X$3580,2,0))</f>
        <v>0</v>
      </c>
      <c r="E46" s="228"/>
      <c r="F46" s="294" t="str">
        <f>IF(OR(D46="",E45=""),"",IF(AND(E45&gt;0,E45&lt;=CapTecnica1),Puntajes!$H$4,IF(AND(E45&gt;CapTecnica1,E45&lt;=CapTecnica2),Puntajes!$H$5,IF(E45&gt;CapTecnica2,Puntajes!$H$6,0))))</f>
        <v/>
      </c>
    </row>
    <row r="47" spans="1:11" x14ac:dyDescent="0.2">
      <c r="C47" s="139" t="str">
        <f>+'Capacidad Financiera'!B50</f>
        <v/>
      </c>
      <c r="D47" s="206">
        <f>IF(ISERROR(VLOOKUP(C47,'Capacidad Financiera'!$B$12:$X$62720,2,0)),"",VLOOKUP(C47,'Capacidad Financiera'!$B$12:$X$3580,2,0))</f>
        <v>0</v>
      </c>
      <c r="E47" s="273"/>
      <c r="F47" s="294" t="str">
        <f>IF(OR(D47="",E47=""),"",IF(AND(E47&gt;0,E47&lt;=CapTecnica1),Puntajes!$H$4,IF(AND(E47&gt;CapTecnica1,E47&lt;=CapTecnica2),Puntajes!$H$5,IF(E47&gt;CapTecnica2,Puntajes!$H$6,0))))</f>
        <v/>
      </c>
    </row>
    <row r="48" spans="1:11" x14ac:dyDescent="0.2">
      <c r="C48" s="139" t="str">
        <f>+'Capacidad Financiera'!B51</f>
        <v/>
      </c>
      <c r="D48" s="206">
        <f>IF(ISERROR(VLOOKUP(C48,'Capacidad Financiera'!$B$12:$X$62720,2,0)),"",VLOOKUP(C48,'Capacidad Financiera'!$B$12:$X$3580,2,0))</f>
        <v>0</v>
      </c>
      <c r="E48" s="273"/>
      <c r="F48" s="294" t="str">
        <f>IF(OR(D48="",E48=""),"",IF(AND(E48&gt;0,E48&lt;=CapTecnica1),Puntajes!$H$4,IF(AND(E48&gt;CapTecnica1,E48&lt;=CapTecnica2),Puntajes!$H$5,IF(E48&gt;CapTecnica2,Puntajes!$H$6,0))))</f>
        <v/>
      </c>
    </row>
    <row r="49" spans="1:11" x14ac:dyDescent="0.2">
      <c r="C49" s="139" t="str">
        <f>+'Capacidad Financiera'!B52</f>
        <v/>
      </c>
      <c r="D49" s="206">
        <f>IF(ISERROR(VLOOKUP(C49,'Capacidad Financiera'!$B$12:$X$62720,2,0)),"",VLOOKUP(C49,'Capacidad Financiera'!$B$12:$X$3580,2,0))</f>
        <v>0</v>
      </c>
      <c r="E49" s="273"/>
      <c r="F49" s="294" t="str">
        <f>IF(OR(D49="",E49=""),"",IF(AND(E49&gt;0,E49&lt;=CapTecnica1),Puntajes!$H$4,IF(AND(E49&gt;CapTecnica1,E49&lt;=CapTecnica2),Puntajes!$H$5,IF(E49&gt;CapTecnica2,Puntajes!$H$6,0))))</f>
        <v/>
      </c>
    </row>
    <row r="50" spans="1:11" x14ac:dyDescent="0.2">
      <c r="C50" s="139" t="str">
        <f>+'Capacidad Financiera'!B53</f>
        <v/>
      </c>
      <c r="D50" s="206">
        <f>IF(ISERROR(VLOOKUP(C50,'Capacidad Financiera'!$B$12:$X$62720,2,0)),"",VLOOKUP(C50,'Capacidad Financiera'!$B$12:$X$3580,2,0))</f>
        <v>0</v>
      </c>
      <c r="E50" s="273"/>
      <c r="F50" s="294" t="str">
        <f>IF(OR(D50="",E50=""),"",IF(AND(E50&gt;0,E50&lt;=CapTecnica1),Puntajes!$H$4,IF(AND(E50&gt;CapTecnica1,E50&lt;=CapTecnica2),Puntajes!$H$5,IF(E50&gt;CapTecnica2,Puntajes!$H$6,0))))</f>
        <v/>
      </c>
    </row>
    <row r="51" spans="1:11" x14ac:dyDescent="0.2">
      <c r="C51" s="139" t="str">
        <f>+'Capacidad Financiera'!B54</f>
        <v/>
      </c>
      <c r="D51" s="206">
        <f>IF(ISERROR(VLOOKUP(C51,'Capacidad Financiera'!$B$12:$X$62720,2,0)),"",VLOOKUP(C51,'Capacidad Financiera'!$B$12:$X$3580,2,0))</f>
        <v>0</v>
      </c>
      <c r="E51" s="273"/>
      <c r="F51" s="294" t="str">
        <f>IF(OR(D51="",E51=""),"",IF(AND(E51&gt;0,E51&lt;=CapTecnica1),Puntajes!$H$4,IF(AND(E51&gt;CapTecnica1,E51&lt;=CapTecnica2),Puntajes!$H$5,IF(E51&gt;CapTecnica2,Puntajes!$H$6,0))))</f>
        <v/>
      </c>
    </row>
    <row r="52" spans="1:11" ht="13.5" thickBot="1" x14ac:dyDescent="0.25">
      <c r="C52" s="141" t="str">
        <f>+'Capacidad Financiera'!B55</f>
        <v/>
      </c>
      <c r="D52" s="142">
        <f>IF(ISERROR(VLOOKUP(C52,'Capacidad Financiera'!$B$12:$X$62720,2,0)),"",VLOOKUP(C52,'Capacidad Financiera'!$B$12:$X$3580,2,0))</f>
        <v>0</v>
      </c>
      <c r="E52" s="274"/>
      <c r="F52" s="295" t="str">
        <f>IF(OR(D52="",E52=""),"",IF(AND(E52&gt;0,E52&lt;=CapTecnica1),Puntajes!$H$4,IF(AND(E52&gt;CapTecnica1,E52&lt;=CapTecnica2),Puntajes!$H$5,IF(E52&gt;CapTecnica2,Puntajes!$H$6,0))))</f>
        <v/>
      </c>
    </row>
    <row r="53" spans="1:11" x14ac:dyDescent="0.2">
      <c r="A53" s="329" t="s">
        <v>366</v>
      </c>
      <c r="C53" s="133">
        <f>+'Capacidad Financiera'!B56</f>
        <v>5</v>
      </c>
      <c r="D53" s="134" t="str">
        <f>IF(ISERROR(VLOOKUP(C53,'Capacidad Financiera'!$B$12:$X$62720,2,0)),"",VLOOKUP(C53,'Capacidad Financiera'!$B$12:$X$3580,2,0))</f>
        <v>CONSORCIO VIAS DE NARIÑO</v>
      </c>
      <c r="E53" s="271"/>
      <c r="F53" s="272" t="str">
        <f>IF(C54="",IF(E53="","",IF(AND(E53&gt;0,E53&lt;=CapTecnica1),Puntajes!$H$4,IF(AND(E53&gt;CapTecnica1,E53&lt;=CapTecnica2),Puntajes!$H$5,IF(E53&gt;CapTecnica2,Puntajes!$H$6,0)))),"")</f>
        <v/>
      </c>
      <c r="H53" s="246"/>
      <c r="I53" s="247"/>
      <c r="J53" s="229"/>
      <c r="K53" s="248"/>
    </row>
    <row r="54" spans="1:11" ht="25.5" x14ac:dyDescent="0.2">
      <c r="C54" s="139">
        <f>+'Capacidad Financiera'!B57</f>
        <v>5.0999999999999996</v>
      </c>
      <c r="D54" s="206" t="str">
        <f>IF(ISERROR(VLOOKUP(C54,'Capacidad Financiera'!$B$12:$X$62720,2,0)),"",VLOOKUP(C54,'Capacidad Financiera'!$B$12:$X$3580,2,0))</f>
        <v>GAICO INGENIEROS CONSTRUCTORES S.A.</v>
      </c>
      <c r="E54" s="273">
        <v>15</v>
      </c>
      <c r="F54" s="294">
        <f>IF(OR(D54="",E54=""),"",IF(AND(E54&gt;0,E54&lt;=CapTecnica1),Puntajes!$H$4,IF(AND(E54&gt;CapTecnica1,E54&lt;=CapTecnica2),Puntajes!$H$5,IF(E54&gt;CapTecnica2,Puntajes!$H$6,0))))</f>
        <v>40</v>
      </c>
    </row>
    <row r="55" spans="1:11" x14ac:dyDescent="0.2">
      <c r="C55" s="139">
        <f>+'Capacidad Financiera'!B58</f>
        <v>5.1999999999999993</v>
      </c>
      <c r="D55" s="206" t="str">
        <f>IF(ISERROR(VLOOKUP(C55,'Capacidad Financiera'!$B$12:$X$62720,2,0)),"",VLOOKUP(C55,'Capacidad Financiera'!$B$12:$X$3580,2,0))</f>
        <v>ALVARADO Y DURING LIMITADA</v>
      </c>
      <c r="E55" s="273">
        <v>6</v>
      </c>
      <c r="F55" s="294">
        <f>IF(OR(D55="",E55=""),"",IF(AND(E55&gt;0,E55&lt;=CapTecnica1),Puntajes!$H$4,IF(AND(E55&gt;CapTecnica1,E55&lt;=CapTecnica2),Puntajes!$H$5,IF(E55&gt;CapTecnica2,Puntajes!$H$6,0))))</f>
        <v>30</v>
      </c>
    </row>
    <row r="56" spans="1:11" x14ac:dyDescent="0.2">
      <c r="C56" s="139" t="str">
        <f>+'Capacidad Financiera'!B59</f>
        <v/>
      </c>
      <c r="D56" s="206">
        <f>IF(ISERROR(VLOOKUP(C56,'Capacidad Financiera'!$B$12:$X$62720,2,0)),"",VLOOKUP(C56,'Capacidad Financiera'!$B$12:$X$3580,2,0))</f>
        <v>0</v>
      </c>
      <c r="E56" s="273"/>
      <c r="F56" s="294" t="s">
        <v>185</v>
      </c>
    </row>
    <row r="57" spans="1:11" x14ac:dyDescent="0.2">
      <c r="C57" s="139" t="str">
        <f>+'Capacidad Financiera'!B60</f>
        <v/>
      </c>
      <c r="D57" s="206">
        <f>IF(ISERROR(VLOOKUP(C57,'Capacidad Financiera'!$B$12:$X$62720,2,0)),"",VLOOKUP(C57,'Capacidad Financiera'!$B$12:$X$3580,2,0))</f>
        <v>0</v>
      </c>
      <c r="E57" s="228"/>
      <c r="F57" s="294" t="str">
        <f>IF(OR(D57="",E56=""),"",IF(AND(E56&gt;0,E56&lt;=CapTecnica1),Puntajes!$H$4,IF(AND(E56&gt;CapTecnica1,E56&lt;=CapTecnica2),Puntajes!$H$5,IF(E56&gt;CapTecnica2,Puntajes!$H$6,0))))</f>
        <v/>
      </c>
    </row>
    <row r="58" spans="1:11" x14ac:dyDescent="0.2">
      <c r="C58" s="139" t="str">
        <f>+'Capacidad Financiera'!B61</f>
        <v/>
      </c>
      <c r="D58" s="206">
        <f>IF(ISERROR(VLOOKUP(C58,'Capacidad Financiera'!$B$12:$X$62720,2,0)),"",VLOOKUP(C58,'Capacidad Financiera'!$B$12:$X$3580,2,0))</f>
        <v>0</v>
      </c>
      <c r="E58" s="273"/>
      <c r="F58" s="294" t="str">
        <f>IF(OR(D58="",E58=""),"",IF(AND(E58&gt;0,E58&lt;=CapTecnica1),Puntajes!$H$4,IF(AND(E58&gt;CapTecnica1,E58&lt;=CapTecnica2),Puntajes!$H$5,IF(E58&gt;CapTecnica2,Puntajes!$H$6,0))))</f>
        <v/>
      </c>
    </row>
    <row r="59" spans="1:11" x14ac:dyDescent="0.2">
      <c r="C59" s="139" t="str">
        <f>+'Capacidad Financiera'!B62</f>
        <v/>
      </c>
      <c r="D59" s="206">
        <f>IF(ISERROR(VLOOKUP(C59,'Capacidad Financiera'!$B$12:$X$62720,2,0)),"",VLOOKUP(C59,'Capacidad Financiera'!$B$12:$X$3580,2,0))</f>
        <v>0</v>
      </c>
      <c r="E59" s="273"/>
      <c r="F59" s="294" t="str">
        <f>IF(OR(D59="",E59=""),"",IF(AND(E59&gt;0,E59&lt;=CapTecnica1),Puntajes!$H$4,IF(AND(E59&gt;CapTecnica1,E59&lt;=CapTecnica2),Puntajes!$H$5,IF(E59&gt;CapTecnica2,Puntajes!$H$6,0))))</f>
        <v/>
      </c>
    </row>
    <row r="60" spans="1:11" x14ac:dyDescent="0.2">
      <c r="C60" s="139" t="str">
        <f>+'Capacidad Financiera'!B63</f>
        <v/>
      </c>
      <c r="D60" s="206">
        <f>IF(ISERROR(VLOOKUP(C60,'Capacidad Financiera'!$B$12:$X$62720,2,0)),"",VLOOKUP(C60,'Capacidad Financiera'!$B$12:$X$3580,2,0))</f>
        <v>0</v>
      </c>
      <c r="E60" s="273"/>
      <c r="F60" s="294" t="str">
        <f>IF(OR(D60="",E60=""),"",IF(AND(E60&gt;0,E60&lt;=CapTecnica1),Puntajes!$H$4,IF(AND(E60&gt;CapTecnica1,E60&lt;=CapTecnica2),Puntajes!$H$5,IF(E60&gt;CapTecnica2,Puntajes!$H$6,0))))</f>
        <v/>
      </c>
    </row>
    <row r="61" spans="1:11" x14ac:dyDescent="0.2">
      <c r="C61" s="139" t="str">
        <f>+'Capacidad Financiera'!B64</f>
        <v/>
      </c>
      <c r="D61" s="206">
        <f>IF(ISERROR(VLOOKUP(C61,'Capacidad Financiera'!$B$12:$X$62720,2,0)),"",VLOOKUP(C61,'Capacidad Financiera'!$B$12:$X$3580,2,0))</f>
        <v>0</v>
      </c>
      <c r="E61" s="273"/>
      <c r="F61" s="294" t="str">
        <f>IF(OR(D61="",E61=""),"",IF(AND(E61&gt;0,E61&lt;=CapTecnica1),Puntajes!$H$4,IF(AND(E61&gt;CapTecnica1,E61&lt;=CapTecnica2),Puntajes!$H$5,IF(E61&gt;CapTecnica2,Puntajes!$H$6,0))))</f>
        <v/>
      </c>
    </row>
    <row r="62" spans="1:11" x14ac:dyDescent="0.2">
      <c r="C62" s="139" t="str">
        <f>+'Capacidad Financiera'!B65</f>
        <v/>
      </c>
      <c r="D62" s="206">
        <f>IF(ISERROR(VLOOKUP(C62,'Capacidad Financiera'!$B$12:$X$62720,2,0)),"",VLOOKUP(C62,'Capacidad Financiera'!$B$12:$X$3580,2,0))</f>
        <v>0</v>
      </c>
      <c r="E62" s="273"/>
      <c r="F62" s="294" t="str">
        <f>IF(OR(D62="",E62=""),"",IF(AND(E62&gt;0,E62&lt;=CapTecnica1),Puntajes!$H$4,IF(AND(E62&gt;CapTecnica1,E62&lt;=CapTecnica2),Puntajes!$H$5,IF(E62&gt;CapTecnica2,Puntajes!$H$6,0))))</f>
        <v/>
      </c>
    </row>
    <row r="63" spans="1:11" ht="13.5" thickBot="1" x14ac:dyDescent="0.25">
      <c r="C63" s="141" t="str">
        <f>+'Capacidad Financiera'!B66</f>
        <v/>
      </c>
      <c r="D63" s="142">
        <f>IF(ISERROR(VLOOKUP(C63,'Capacidad Financiera'!$B$12:$X$62720,2,0)),"",VLOOKUP(C63,'Capacidad Financiera'!$B$12:$X$3580,2,0))</f>
        <v>0</v>
      </c>
      <c r="E63" s="274"/>
      <c r="F63" s="295" t="str">
        <f>IF(OR(D63="",E63=""),"",IF(AND(E63&gt;0,E63&lt;=CapTecnica1),Puntajes!$H$4,IF(AND(E63&gt;CapTecnica1,E63&lt;=CapTecnica2),Puntajes!$H$5,IF(E63&gt;CapTecnica2,Puntajes!$H$6,0))))</f>
        <v/>
      </c>
    </row>
    <row r="64" spans="1:11" x14ac:dyDescent="0.2">
      <c r="A64" s="329" t="s">
        <v>366</v>
      </c>
      <c r="C64" s="133">
        <f>+'Capacidad Financiera'!B67</f>
        <v>6</v>
      </c>
      <c r="D64" s="134" t="str">
        <f>IF(ISERROR(VLOOKUP(C64,'Capacidad Financiera'!$B$12:$X$62720,2,0)),"",VLOOKUP(C64,'Capacidad Financiera'!$B$12:$X$3580,2,0))</f>
        <v>CONSORCIO METROPACIFICO</v>
      </c>
      <c r="E64" s="271"/>
      <c r="F64" s="272" t="str">
        <f>IF(C65="",IF(E64="","",IF(AND(E64&gt;0,E64&lt;=CapTecnica1),Puntajes!$H$4,IF(AND(E64&gt;CapTecnica1,E64&lt;=CapTecnica2),Puntajes!$H$5,IF(E64&gt;CapTecnica2,Puntajes!$H$6,0)))),"")</f>
        <v/>
      </c>
      <c r="H64" s="246"/>
      <c r="I64" s="247"/>
      <c r="J64" s="229"/>
      <c r="K64" s="248"/>
    </row>
    <row r="65" spans="1:11" x14ac:dyDescent="0.2">
      <c r="C65" s="139">
        <f>+'Capacidad Financiera'!B68</f>
        <v>6.1</v>
      </c>
      <c r="D65" s="206" t="str">
        <f>IF(ISERROR(VLOOKUP(C65,'Capacidad Financiera'!$B$12:$X$62720,2,0)),"",VLOOKUP(C65,'Capacidad Financiera'!$B$12:$X$3580,2,0))</f>
        <v>CSS CONSTRUCTORES S.A.</v>
      </c>
      <c r="E65" s="273">
        <v>33</v>
      </c>
      <c r="F65" s="294">
        <f>IF(OR(D65="",E65=""),"",IF(AND(E65&gt;0,E65&lt;=CapTecnica1),Puntajes!$H$4,IF(AND(E65&gt;CapTecnica1,E65&lt;=CapTecnica2),Puntajes!$H$5,IF(E65&gt;CapTecnica2,Puntajes!$H$6,0))))</f>
        <v>40</v>
      </c>
    </row>
    <row r="66" spans="1:11" x14ac:dyDescent="0.2">
      <c r="C66" s="139">
        <f>+'Capacidad Financiera'!B69</f>
        <v>6.1999999999999993</v>
      </c>
      <c r="D66" s="206" t="str">
        <f>IF(ISERROR(VLOOKUP(C66,'Capacidad Financiera'!$B$12:$X$62720,2,0)),"",VLOOKUP(C66,'Capacidad Financiera'!$B$12:$X$3580,2,0))</f>
        <v>CASS CONSTRUCTORES &amp; CIA S CA</v>
      </c>
      <c r="E66" s="273">
        <v>14</v>
      </c>
      <c r="F66" s="294">
        <f>IF(OR(D66="",E66=""),"",IF(AND(E66&gt;0,E66&lt;=CapTecnica1),Puntajes!$H$4,IF(AND(E66&gt;CapTecnica1,E66&lt;=CapTecnica2),Puntajes!$H$5,IF(E66&gt;CapTecnica2,Puntajes!$H$6,0))))</f>
        <v>40</v>
      </c>
    </row>
    <row r="67" spans="1:11" ht="25.5" x14ac:dyDescent="0.2">
      <c r="C67" s="139">
        <f>+'Capacidad Financiera'!B70</f>
        <v>6.2999999999999989</v>
      </c>
      <c r="D67" s="206" t="str">
        <f>IF(ISERROR(VLOOKUP(C67,'Capacidad Financiera'!$B$12:$X$62720,2,0)),"",VLOOKUP(C67,'Capacidad Financiera'!$B$12:$X$3580,2,0))</f>
        <v>SOLARTE NACIONAL DE CONSTRUCCIONES SAS</v>
      </c>
      <c r="E67" s="273">
        <v>12</v>
      </c>
      <c r="F67" s="294">
        <f>IF(OR(D67="",E67=""),"",IF(AND(E67&gt;0,E67&lt;=CapTecnica1),Puntajes!$H$4,IF(AND(E67&gt;CapTecnica1,E67&lt;=CapTecnica2),Puntajes!$H$5,IF(E67&gt;CapTecnica2,Puntajes!$H$6,0))))</f>
        <v>40</v>
      </c>
    </row>
    <row r="68" spans="1:11" x14ac:dyDescent="0.2">
      <c r="C68" s="139" t="str">
        <f>+'Capacidad Financiera'!B71</f>
        <v/>
      </c>
      <c r="D68" s="206">
        <f>IF(ISERROR(VLOOKUP(C68,'Capacidad Financiera'!$B$12:$X$62720,2,0)),"",VLOOKUP(C68,'Capacidad Financiera'!$B$12:$X$3580,2,0))</f>
        <v>0</v>
      </c>
      <c r="E68" s="228"/>
      <c r="F68" s="294" t="s">
        <v>185</v>
      </c>
    </row>
    <row r="69" spans="1:11" x14ac:dyDescent="0.2">
      <c r="C69" s="139" t="str">
        <f>+'Capacidad Financiera'!B72</f>
        <v/>
      </c>
      <c r="D69" s="206">
        <f>IF(ISERROR(VLOOKUP(C69,'Capacidad Financiera'!$B$12:$X$62720,2,0)),"",VLOOKUP(C69,'Capacidad Financiera'!$B$12:$X$3580,2,0))</f>
        <v>0</v>
      </c>
      <c r="E69" s="273"/>
      <c r="F69" s="294" t="str">
        <f>IF(OR(D69="",E69=""),"",IF(AND(E69&gt;0,E69&lt;=CapTecnica1),Puntajes!$H$4,IF(AND(E69&gt;CapTecnica1,E69&lt;=CapTecnica2),Puntajes!$H$5,IF(E69&gt;CapTecnica2,Puntajes!$H$6,0))))</f>
        <v/>
      </c>
    </row>
    <row r="70" spans="1:11" x14ac:dyDescent="0.2">
      <c r="C70" s="139" t="str">
        <f>+'Capacidad Financiera'!B73</f>
        <v/>
      </c>
      <c r="D70" s="206">
        <f>IF(ISERROR(VLOOKUP(C70,'Capacidad Financiera'!$B$12:$X$62720,2,0)),"",VLOOKUP(C70,'Capacidad Financiera'!$B$12:$X$3580,2,0))</f>
        <v>0</v>
      </c>
      <c r="E70" s="273"/>
      <c r="F70" s="294" t="str">
        <f>IF(OR(D70="",E70=""),"",IF(AND(E70&gt;0,E70&lt;=CapTecnica1),Puntajes!$H$4,IF(AND(E70&gt;CapTecnica1,E70&lt;=CapTecnica2),Puntajes!$H$5,IF(E70&gt;CapTecnica2,Puntajes!$H$6,0))))</f>
        <v/>
      </c>
    </row>
    <row r="71" spans="1:11" x14ac:dyDescent="0.2">
      <c r="C71" s="139" t="str">
        <f>+'Capacidad Financiera'!B74</f>
        <v/>
      </c>
      <c r="D71" s="206">
        <f>IF(ISERROR(VLOOKUP(C71,'Capacidad Financiera'!$B$12:$X$62720,2,0)),"",VLOOKUP(C71,'Capacidad Financiera'!$B$12:$X$3580,2,0))</f>
        <v>0</v>
      </c>
      <c r="E71" s="273"/>
      <c r="F71" s="294" t="str">
        <f>IF(OR(D71="",E71=""),"",IF(AND(E71&gt;0,E71&lt;=CapTecnica1),Puntajes!$H$4,IF(AND(E71&gt;CapTecnica1,E71&lt;=CapTecnica2),Puntajes!$H$5,IF(E71&gt;CapTecnica2,Puntajes!$H$6,0))))</f>
        <v/>
      </c>
    </row>
    <row r="72" spans="1:11" x14ac:dyDescent="0.2">
      <c r="C72" s="139" t="str">
        <f>+'Capacidad Financiera'!B75</f>
        <v/>
      </c>
      <c r="D72" s="206">
        <f>IF(ISERROR(VLOOKUP(C72,'Capacidad Financiera'!$B$12:$X$62720,2,0)),"",VLOOKUP(C72,'Capacidad Financiera'!$B$12:$X$3580,2,0))</f>
        <v>0</v>
      </c>
      <c r="E72" s="273"/>
      <c r="F72" s="294" t="str">
        <f>IF(OR(D72="",E72=""),"",IF(AND(E72&gt;0,E72&lt;=CapTecnica1),Puntajes!$H$4,IF(AND(E72&gt;CapTecnica1,E72&lt;=CapTecnica2),Puntajes!$H$5,IF(E72&gt;CapTecnica2,Puntajes!$H$6,0))))</f>
        <v/>
      </c>
    </row>
    <row r="73" spans="1:11" x14ac:dyDescent="0.2">
      <c r="C73" s="139" t="str">
        <f>+'Capacidad Financiera'!B76</f>
        <v/>
      </c>
      <c r="D73" s="206">
        <f>IF(ISERROR(VLOOKUP(C73,'Capacidad Financiera'!$B$12:$X$62720,2,0)),"",VLOOKUP(C73,'Capacidad Financiera'!$B$12:$X$3580,2,0))</f>
        <v>0</v>
      </c>
      <c r="E73" s="273"/>
      <c r="F73" s="294" t="str">
        <f>IF(OR(D73="",E73=""),"",IF(AND(E73&gt;0,E73&lt;=CapTecnica1),Puntajes!$H$4,IF(AND(E73&gt;CapTecnica1,E73&lt;=CapTecnica2),Puntajes!$H$5,IF(E73&gt;CapTecnica2,Puntajes!$H$6,0))))</f>
        <v/>
      </c>
    </row>
    <row r="74" spans="1:11" ht="13.5" thickBot="1" x14ac:dyDescent="0.25">
      <c r="C74" s="141" t="str">
        <f>+'Capacidad Financiera'!B77</f>
        <v/>
      </c>
      <c r="D74" s="142">
        <f>IF(ISERROR(VLOOKUP(C74,'Capacidad Financiera'!$B$12:$X$62720,2,0)),"",VLOOKUP(C74,'Capacidad Financiera'!$B$12:$X$3580,2,0))</f>
        <v>0</v>
      </c>
      <c r="E74" s="274"/>
      <c r="F74" s="295" t="str">
        <f>IF(OR(D74="",E74=""),"",IF(AND(E74&gt;0,E74&lt;=CapTecnica1),Puntajes!$H$4,IF(AND(E74&gt;CapTecnica1,E74&lt;=CapTecnica2),Puntajes!$H$5,IF(E74&gt;CapTecnica2,Puntajes!$H$6,0))))</f>
        <v/>
      </c>
    </row>
    <row r="75" spans="1:11" x14ac:dyDescent="0.2">
      <c r="A75" s="329" t="s">
        <v>366</v>
      </c>
      <c r="C75" s="133">
        <f>+'Capacidad Financiera'!B78</f>
        <v>7</v>
      </c>
      <c r="D75" s="134" t="str">
        <f>IF(ISERROR(VLOOKUP(C75,'Capacidad Financiera'!$B$12:$X$62720,2,0)),"",VLOOKUP(C75,'Capacidad Financiera'!$B$12:$X$3580,2,0))</f>
        <v>CONSORCIO SAN JUAN</v>
      </c>
      <c r="E75" s="271"/>
      <c r="F75" s="272" t="str">
        <f>IF(C76="",IF(E75="","",IF(AND(E75&gt;0,E75&lt;=CapTecnica1),Puntajes!$H$4,IF(AND(E75&gt;CapTecnica1,E75&lt;=CapTecnica2),Puntajes!$H$5,IF(E75&gt;CapTecnica2,Puntajes!$H$6,0)))),"")</f>
        <v/>
      </c>
      <c r="H75" s="246"/>
      <c r="I75" s="247"/>
      <c r="J75" s="229"/>
      <c r="K75" s="248"/>
    </row>
    <row r="76" spans="1:11" ht="25.5" x14ac:dyDescent="0.2">
      <c r="C76" s="139">
        <f>+'Capacidad Financiera'!B79</f>
        <v>7.1</v>
      </c>
      <c r="D76" s="206" t="str">
        <f>IF(ISERROR(VLOOKUP(C76,'Capacidad Financiera'!$B$12:$X$62720,2,0)),"",VLOOKUP(C76,'Capacidad Financiera'!$B$12:$X$3580,2,0))</f>
        <v>ESTYMA ESTUDIOS Y MANEJOS SOCIEDAD ANONIMA</v>
      </c>
      <c r="E76" s="273">
        <v>15</v>
      </c>
      <c r="F76" s="294">
        <f>IF(OR(D76="",E76=""),"",IF(AND(E76&gt;0,E76&lt;=CapTecnica1),Puntajes!$H$4,IF(AND(E76&gt;CapTecnica1,E76&lt;=CapTecnica2),Puntajes!$H$5,IF(E76&gt;CapTecnica2,Puntajes!$H$6,0))))</f>
        <v>40</v>
      </c>
    </row>
    <row r="77" spans="1:11" ht="25.5" x14ac:dyDescent="0.2">
      <c r="C77" s="139">
        <f>+'Capacidad Financiera'!B80</f>
        <v>7.1999999999999993</v>
      </c>
      <c r="D77" s="206" t="str">
        <f>IF(ISERROR(VLOOKUP(C77,'Capacidad Financiera'!$B$12:$X$62720,2,0)),"",VLOOKUP(C77,'Capacidad Financiera'!$B$12:$X$3580,2,0))</f>
        <v>LATINOAMERICANA DE CONSTRUCCIONES S.A</v>
      </c>
      <c r="E77" s="273">
        <v>13</v>
      </c>
      <c r="F77" s="294">
        <f>IF(OR(D77="",E77=""),"",IF(AND(E77&gt;0,E77&lt;=CapTecnica1),Puntajes!$H$4,IF(AND(E77&gt;CapTecnica1,E77&lt;=CapTecnica2),Puntajes!$H$5,IF(E77&gt;CapTecnica2,Puntajes!$H$6,0))))</f>
        <v>40</v>
      </c>
    </row>
    <row r="78" spans="1:11" x14ac:dyDescent="0.2">
      <c r="C78" s="139">
        <f>+'Capacidad Financiera'!B81</f>
        <v>7.2999999999999989</v>
      </c>
      <c r="D78" s="206" t="str">
        <f>IF(ISERROR(VLOOKUP(C78,'Capacidad Financiera'!$B$12:$X$62720,2,0)),"",VLOOKUP(C78,'Capacidad Financiera'!$B$12:$X$3580,2,0))</f>
        <v>PUENTES Y TORONES SAS</v>
      </c>
      <c r="E78" s="273">
        <v>13</v>
      </c>
      <c r="F78" s="294">
        <f>IF(OR(D78="",E78=""),"",IF(AND(E78&gt;0,E78&lt;=CapTecnica1),Puntajes!$H$4,IF(AND(E78&gt;CapTecnica1,E78&lt;=CapTecnica2),Puntajes!$H$5,IF(E78&gt;CapTecnica2,Puntajes!$H$6,0))))</f>
        <v>40</v>
      </c>
    </row>
    <row r="79" spans="1:11" x14ac:dyDescent="0.2">
      <c r="C79" s="139" t="str">
        <f>+'Capacidad Financiera'!B82</f>
        <v/>
      </c>
      <c r="D79" s="206">
        <f>IF(ISERROR(VLOOKUP(C79,'Capacidad Financiera'!$B$12:$X$62720,2,0)),"",VLOOKUP(C79,'Capacidad Financiera'!$B$12:$X$3580,2,0))</f>
        <v>0</v>
      </c>
      <c r="E79" s="228"/>
      <c r="F79" s="294" t="s">
        <v>185</v>
      </c>
    </row>
    <row r="80" spans="1:11" x14ac:dyDescent="0.2">
      <c r="C80" s="139" t="str">
        <f>+'Capacidad Financiera'!B83</f>
        <v/>
      </c>
      <c r="D80" s="206">
        <f>IF(ISERROR(VLOOKUP(C80,'Capacidad Financiera'!$B$12:$X$62720,2,0)),"",VLOOKUP(C80,'Capacidad Financiera'!$B$12:$X$3580,2,0))</f>
        <v>0</v>
      </c>
      <c r="E80" s="273"/>
      <c r="F80" s="294" t="str">
        <f>IF(OR(D80="",E80=""),"",IF(AND(E80&gt;0,E80&lt;=CapTecnica1),Puntajes!$H$4,IF(AND(E80&gt;CapTecnica1,E80&lt;=CapTecnica2),Puntajes!$H$5,IF(E80&gt;CapTecnica2,Puntajes!$H$6,0))))</f>
        <v/>
      </c>
    </row>
    <row r="81" spans="1:11" x14ac:dyDescent="0.2">
      <c r="C81" s="139" t="str">
        <f>+'Capacidad Financiera'!B84</f>
        <v/>
      </c>
      <c r="D81" s="206">
        <f>IF(ISERROR(VLOOKUP(C81,'Capacidad Financiera'!$B$12:$X$62720,2,0)),"",VLOOKUP(C81,'Capacidad Financiera'!$B$12:$X$3580,2,0))</f>
        <v>0</v>
      </c>
      <c r="E81" s="273"/>
      <c r="F81" s="294" t="str">
        <f>IF(OR(D81="",E81=""),"",IF(AND(E81&gt;0,E81&lt;=CapTecnica1),Puntajes!$H$4,IF(AND(E81&gt;CapTecnica1,E81&lt;=CapTecnica2),Puntajes!$H$5,IF(E81&gt;CapTecnica2,Puntajes!$H$6,0))))</f>
        <v/>
      </c>
    </row>
    <row r="82" spans="1:11" x14ac:dyDescent="0.2">
      <c r="C82" s="139" t="str">
        <f>+'Capacidad Financiera'!B85</f>
        <v/>
      </c>
      <c r="D82" s="206">
        <f>IF(ISERROR(VLOOKUP(C82,'Capacidad Financiera'!$B$12:$X$62720,2,0)),"",VLOOKUP(C82,'Capacidad Financiera'!$B$12:$X$3580,2,0))</f>
        <v>0</v>
      </c>
      <c r="E82" s="273"/>
      <c r="F82" s="294" t="str">
        <f>IF(OR(D82="",E82=""),"",IF(AND(E82&gt;0,E82&lt;=CapTecnica1),Puntajes!$H$4,IF(AND(E82&gt;CapTecnica1,E82&lt;=CapTecnica2),Puntajes!$H$5,IF(E82&gt;CapTecnica2,Puntajes!$H$6,0))))</f>
        <v/>
      </c>
    </row>
    <row r="83" spans="1:11" x14ac:dyDescent="0.2">
      <c r="C83" s="139" t="str">
        <f>+'Capacidad Financiera'!B86</f>
        <v/>
      </c>
      <c r="D83" s="206">
        <f>IF(ISERROR(VLOOKUP(C83,'Capacidad Financiera'!$B$12:$X$62720,2,0)),"",VLOOKUP(C83,'Capacidad Financiera'!$B$12:$X$3580,2,0))</f>
        <v>0</v>
      </c>
      <c r="E83" s="273"/>
      <c r="F83" s="294" t="str">
        <f>IF(OR(D83="",E83=""),"",IF(AND(E83&gt;0,E83&lt;=CapTecnica1),Puntajes!$H$4,IF(AND(E83&gt;CapTecnica1,E83&lt;=CapTecnica2),Puntajes!$H$5,IF(E83&gt;CapTecnica2,Puntajes!$H$6,0))))</f>
        <v/>
      </c>
    </row>
    <row r="84" spans="1:11" x14ac:dyDescent="0.2">
      <c r="C84" s="139" t="str">
        <f>+'Capacidad Financiera'!B87</f>
        <v/>
      </c>
      <c r="D84" s="206">
        <f>IF(ISERROR(VLOOKUP(C84,'Capacidad Financiera'!$B$12:$X$62720,2,0)),"",VLOOKUP(C84,'Capacidad Financiera'!$B$12:$X$3580,2,0))</f>
        <v>0</v>
      </c>
      <c r="E84" s="273"/>
      <c r="F84" s="294" t="str">
        <f>IF(OR(D84="",E84=""),"",IF(AND(E84&gt;0,E84&lt;=CapTecnica1),Puntajes!$H$4,IF(AND(E84&gt;CapTecnica1,E84&lt;=CapTecnica2),Puntajes!$H$5,IF(E84&gt;CapTecnica2,Puntajes!$H$6,0))))</f>
        <v/>
      </c>
    </row>
    <row r="85" spans="1:11" ht="13.5" thickBot="1" x14ac:dyDescent="0.25">
      <c r="C85" s="141" t="str">
        <f>+'Capacidad Financiera'!B88</f>
        <v/>
      </c>
      <c r="D85" s="142">
        <f>IF(ISERROR(VLOOKUP(C85,'Capacidad Financiera'!$B$12:$X$62720,2,0)),"",VLOOKUP(C85,'Capacidad Financiera'!$B$12:$X$3580,2,0))</f>
        <v>0</v>
      </c>
      <c r="E85" s="274"/>
      <c r="F85" s="295" t="str">
        <f>IF(OR(D85="",E85=""),"",IF(AND(E85&gt;0,E85&lt;=CapTecnica1),Puntajes!$H$4,IF(AND(E85&gt;CapTecnica1,E85&lt;=CapTecnica2),Puntajes!$H$5,IF(E85&gt;CapTecnica2,Puntajes!$H$6,0))))</f>
        <v/>
      </c>
    </row>
    <row r="86" spans="1:11" x14ac:dyDescent="0.2">
      <c r="A86" s="329" t="s">
        <v>366</v>
      </c>
      <c r="C86" s="133">
        <f>+'Capacidad Financiera'!B89</f>
        <v>8</v>
      </c>
      <c r="D86" s="134" t="str">
        <f>IF(ISERROR(VLOOKUP(C86,'Capacidad Financiera'!$B$12:$X$62720,2,0)),"",VLOOKUP(C86,'Capacidad Financiera'!$B$12:$X$3580,2,0))</f>
        <v>CONSORCIO LAS LAJAS</v>
      </c>
      <c r="E86" s="271"/>
      <c r="F86" s="272" t="str">
        <f>IF(C87="",IF(E86="","",IF(AND(E86&gt;0,E86&lt;=CapTecnica1),Puntajes!$H$4,IF(AND(E86&gt;CapTecnica1,E86&lt;=CapTecnica2),Puntajes!$H$5,IF(E86&gt;CapTecnica2,Puntajes!$H$6,0)))),"")</f>
        <v/>
      </c>
      <c r="H86" s="246"/>
      <c r="I86" s="247"/>
      <c r="J86" s="229"/>
      <c r="K86" s="248"/>
    </row>
    <row r="87" spans="1:11" x14ac:dyDescent="0.2">
      <c r="C87" s="139">
        <f>+'Capacidad Financiera'!B90</f>
        <v>8.1</v>
      </c>
      <c r="D87" s="206" t="str">
        <f>IF(ISERROR(VLOOKUP(C87,'Capacidad Financiera'!$B$12:$X$62720,2,0)),"",VLOOKUP(C87,'Capacidad Financiera'!$B$12:$X$3580,2,0))</f>
        <v>INSOLUX DE MEXICO S.A. DE C.V</v>
      </c>
      <c r="E87" s="273">
        <v>8</v>
      </c>
      <c r="F87" s="294">
        <f>IF(OR(D87="",E87=""),"",IF(AND(E87&gt;0,E87&lt;=CapTecnica1),Puntajes!$H$4,IF(AND(E87&gt;CapTecnica1,E87&lt;=CapTecnica2),Puntajes!$H$5,IF(E87&gt;CapTecnica2,Puntajes!$H$6,0))))</f>
        <v>30</v>
      </c>
    </row>
    <row r="88" spans="1:11" x14ac:dyDescent="0.2">
      <c r="C88" s="139">
        <f>+'Capacidad Financiera'!B91</f>
        <v>8.1999999999999993</v>
      </c>
      <c r="D88" s="206" t="str">
        <f>IF(ISERROR(VLOOKUP(C88,'Capacidad Financiera'!$B$12:$X$62720,2,0)),"",VLOOKUP(C88,'Capacidad Financiera'!$B$12:$X$3580,2,0))</f>
        <v>ALCA INGENIERIA SAS</v>
      </c>
      <c r="E88" s="273">
        <v>11</v>
      </c>
      <c r="F88" s="294">
        <f>IF(OR(D88="",E88=""),"",IF(AND(E88&gt;0,E88&lt;=CapTecnica1),Puntajes!$H$4,IF(AND(E88&gt;CapTecnica1,E88&lt;=CapTecnica2),Puntajes!$H$5,IF(E88&gt;CapTecnica2,Puntajes!$H$6,0))))</f>
        <v>40</v>
      </c>
    </row>
    <row r="89" spans="1:11" x14ac:dyDescent="0.2">
      <c r="C89" s="139">
        <f>+'Capacidad Financiera'!B92</f>
        <v>8.2999999999999989</v>
      </c>
      <c r="D89" s="206" t="str">
        <f>IF(ISERROR(VLOOKUP(C89,'Capacidad Financiera'!$B$12:$X$62720,2,0)),"",VLOOKUP(C89,'Capacidad Financiera'!$B$12:$X$3580,2,0))</f>
        <v>INFERCAL S.A</v>
      </c>
      <c r="E89" s="273">
        <v>4</v>
      </c>
      <c r="F89" s="294">
        <f>IF(OR(D89="",E89=""),"",IF(AND(E89&gt;0,E89&lt;=CapTecnica1),Puntajes!$H$4,IF(AND(E89&gt;CapTecnica1,E89&lt;=CapTecnica2),Puntajes!$H$5,IF(E89&gt;CapTecnica2,Puntajes!$H$6,0))))</f>
        <v>20</v>
      </c>
    </row>
    <row r="90" spans="1:11" ht="25.5" x14ac:dyDescent="0.2">
      <c r="C90" s="139">
        <f>+'Capacidad Financiera'!B93</f>
        <v>8.3999999999999986</v>
      </c>
      <c r="D90" s="206" t="str">
        <f>IF(ISERROR(VLOOKUP(C90,'Capacidad Financiera'!$B$12:$X$62720,2,0)),"",VLOOKUP(C90,'Capacidad Financiera'!$B$12:$X$3580,2,0))</f>
        <v>CONSTRUVIAS DE COLOMBIA S.A-CONSTRUVICOL</v>
      </c>
      <c r="E90" s="273">
        <v>11</v>
      </c>
      <c r="F90" s="294">
        <f>IF(OR(D90="",E90=""),"",IF(AND(E90&gt;0,E90&lt;=CapTecnica1),Puntajes!$H$4,IF(AND(E90&gt;CapTecnica1,E90&lt;=CapTecnica2),Puntajes!$H$5,IF(E90&gt;CapTecnica2,Puntajes!$H$6,0))))</f>
        <v>40</v>
      </c>
    </row>
    <row r="91" spans="1:11" x14ac:dyDescent="0.2">
      <c r="C91" s="139" t="str">
        <f>+'Capacidad Financiera'!B94</f>
        <v/>
      </c>
      <c r="D91" s="206">
        <f>IF(ISERROR(VLOOKUP(C91,'Capacidad Financiera'!$B$12:$X$62720,2,0)),"",VLOOKUP(C91,'Capacidad Financiera'!$B$12:$X$3580,2,0))</f>
        <v>0</v>
      </c>
      <c r="E91" s="273"/>
      <c r="F91" s="294" t="str">
        <f>IF(OR(D91="",E91=""),"",IF(AND(E91&gt;0,E91&lt;=CapTecnica1),Puntajes!$H$4,IF(AND(E91&gt;CapTecnica1,E91&lt;=CapTecnica2),Puntajes!$H$5,IF(E91&gt;CapTecnica2,Puntajes!$H$6,0))))</f>
        <v/>
      </c>
    </row>
    <row r="92" spans="1:11" x14ac:dyDescent="0.2">
      <c r="C92" s="139" t="str">
        <f>+'Capacidad Financiera'!B95</f>
        <v/>
      </c>
      <c r="D92" s="206">
        <f>IF(ISERROR(VLOOKUP(C92,'Capacidad Financiera'!$B$12:$X$62720,2,0)),"",VLOOKUP(C92,'Capacidad Financiera'!$B$12:$X$3580,2,0))</f>
        <v>0</v>
      </c>
      <c r="E92" s="273"/>
      <c r="F92" s="294" t="str">
        <f>IF(OR(D92="",E92=""),"",IF(AND(E92&gt;0,E92&lt;=CapTecnica1),Puntajes!$H$4,IF(AND(E92&gt;CapTecnica1,E92&lt;=CapTecnica2),Puntajes!$H$5,IF(E92&gt;CapTecnica2,Puntajes!$H$6,0))))</f>
        <v/>
      </c>
    </row>
    <row r="93" spans="1:11" x14ac:dyDescent="0.2">
      <c r="C93" s="139" t="str">
        <f>+'Capacidad Financiera'!B96</f>
        <v/>
      </c>
      <c r="D93" s="206">
        <f>IF(ISERROR(VLOOKUP(C93,'Capacidad Financiera'!$B$12:$X$62720,2,0)),"",VLOOKUP(C93,'Capacidad Financiera'!$B$12:$X$3580,2,0))</f>
        <v>0</v>
      </c>
      <c r="E93" s="273"/>
      <c r="F93" s="294" t="str">
        <f>IF(OR(D93="",E93=""),"",IF(AND(E93&gt;0,E93&lt;=CapTecnica1),Puntajes!$H$4,IF(AND(E93&gt;CapTecnica1,E93&lt;=CapTecnica2),Puntajes!$H$5,IF(E93&gt;CapTecnica2,Puntajes!$H$6,0))))</f>
        <v/>
      </c>
    </row>
    <row r="94" spans="1:11" x14ac:dyDescent="0.2">
      <c r="C94" s="139" t="str">
        <f>+'Capacidad Financiera'!B97</f>
        <v/>
      </c>
      <c r="D94" s="206">
        <f>IF(ISERROR(VLOOKUP(C94,'Capacidad Financiera'!$B$12:$X$62720,2,0)),"",VLOOKUP(C94,'Capacidad Financiera'!$B$12:$X$3580,2,0))</f>
        <v>0</v>
      </c>
      <c r="E94" s="273"/>
      <c r="F94" s="294" t="str">
        <f>IF(OR(D94="",E94=""),"",IF(AND(E94&gt;0,E94&lt;=CapTecnica1),Puntajes!$H$4,IF(AND(E94&gt;CapTecnica1,E94&lt;=CapTecnica2),Puntajes!$H$5,IF(E94&gt;CapTecnica2,Puntajes!$H$6,0))))</f>
        <v/>
      </c>
    </row>
    <row r="95" spans="1:11" x14ac:dyDescent="0.2">
      <c r="C95" s="139" t="str">
        <f>+'Capacidad Financiera'!B98</f>
        <v/>
      </c>
      <c r="D95" s="206">
        <f>IF(ISERROR(VLOOKUP(C95,'Capacidad Financiera'!$B$12:$X$62720,2,0)),"",VLOOKUP(C95,'Capacidad Financiera'!$B$12:$X$3580,2,0))</f>
        <v>0</v>
      </c>
      <c r="E95" s="273"/>
      <c r="F95" s="294" t="str">
        <f>IF(OR(D95="",E95=""),"",IF(AND(E95&gt;0,E95&lt;=CapTecnica1),Puntajes!$H$4,IF(AND(E95&gt;CapTecnica1,E95&lt;=CapTecnica2),Puntajes!$H$5,IF(E95&gt;CapTecnica2,Puntajes!$H$6,0))))</f>
        <v/>
      </c>
    </row>
    <row r="96" spans="1:11" ht="13.5" thickBot="1" x14ac:dyDescent="0.25">
      <c r="C96" s="141" t="str">
        <f>+'Capacidad Financiera'!B99</f>
        <v/>
      </c>
      <c r="D96" s="142">
        <f>IF(ISERROR(VLOOKUP(C96,'Capacidad Financiera'!$B$12:$X$62720,2,0)),"",VLOOKUP(C96,'Capacidad Financiera'!$B$12:$X$3580,2,0))</f>
        <v>0</v>
      </c>
      <c r="E96" s="274"/>
      <c r="F96" s="295" t="str">
        <f>IF(OR(D96="",E96=""),"",IF(AND(E96&gt;0,E96&lt;=CapTecnica1),Puntajes!$H$4,IF(AND(E96&gt;CapTecnica1,E96&lt;=CapTecnica2),Puntajes!$H$5,IF(E96&gt;CapTecnica2,Puntajes!$H$6,0))))</f>
        <v/>
      </c>
    </row>
    <row r="97" spans="1:11" x14ac:dyDescent="0.2">
      <c r="A97" s="329" t="s">
        <v>366</v>
      </c>
      <c r="C97" s="133">
        <f>+'Capacidad Financiera'!B100</f>
        <v>9</v>
      </c>
      <c r="D97" s="134" t="str">
        <f>IF(ISERROR(VLOOKUP(C97,'Capacidad Financiera'!$B$12:$X$62720,2,0)),"",VLOOKUP(C97,'Capacidad Financiera'!$B$12:$X$3580,2,0))</f>
        <v xml:space="preserve"> CONSORCIO RIO MATAJE 2014</v>
      </c>
      <c r="E97" s="271"/>
      <c r="F97" s="272" t="str">
        <f>IF(C98="",IF(E97="","",IF(AND(E97&gt;0,E97&lt;=CapTecnica1),Puntajes!$H$4,IF(AND(E97&gt;CapTecnica1,E97&lt;=CapTecnica2),Puntajes!$H$5,IF(E97&gt;CapTecnica2,Puntajes!$H$6,0)))),"")</f>
        <v/>
      </c>
      <c r="H97" s="246"/>
      <c r="I97" s="247"/>
      <c r="J97" s="229"/>
      <c r="K97" s="248"/>
    </row>
    <row r="98" spans="1:11" x14ac:dyDescent="0.2">
      <c r="C98" s="139">
        <f>+'Capacidad Financiera'!B101</f>
        <v>9.1</v>
      </c>
      <c r="D98" s="206" t="str">
        <f>IF(ISERROR(VLOOKUP(C98,'Capacidad Financiera'!$B$12:$X$62720,2,0)),"",VLOOKUP(C98,'Capacidad Financiera'!$B$12:$X$3580,2,0))</f>
        <v>CONSTRUCIONES CIVILES S.A</v>
      </c>
      <c r="E98" s="273">
        <v>16</v>
      </c>
      <c r="F98" s="294">
        <f>IF(OR(D98="",E98=""),"",IF(AND(E98&gt;0,E98&lt;=CapTecnica1),Puntajes!$H$4,IF(AND(E98&gt;CapTecnica1,E98&lt;=CapTecnica2),Puntajes!$H$5,IF(E98&gt;CapTecnica2,Puntajes!$H$6,0))))</f>
        <v>40</v>
      </c>
    </row>
    <row r="99" spans="1:11" ht="25.5" x14ac:dyDescent="0.2">
      <c r="C99" s="139">
        <f>+'Capacidad Financiera'!B102</f>
        <v>9.1999999999999993</v>
      </c>
      <c r="D99" s="206" t="str">
        <f>IF(ISERROR(VLOOKUP(C99,'Capacidad Financiera'!$B$12:$X$62720,2,0)),"",VLOOKUP(C99,'Capacidad Financiera'!$B$12:$X$3580,2,0))</f>
        <v>ARQUITECTURAS Y CONCRETOS SAS</v>
      </c>
      <c r="E99" s="273">
        <v>15</v>
      </c>
      <c r="F99" s="294">
        <f>IF(OR(D99="",E99=""),"",IF(AND(E99&gt;0,E99&lt;=CapTecnica1),Puntajes!$H$4,IF(AND(E99&gt;CapTecnica1,E99&lt;=CapTecnica2),Puntajes!$H$5,IF(E99&gt;CapTecnica2,Puntajes!$H$6,0))))</f>
        <v>40</v>
      </c>
    </row>
    <row r="100" spans="1:11" ht="25.5" x14ac:dyDescent="0.2">
      <c r="C100" s="139">
        <f>+'Capacidad Financiera'!B103</f>
        <v>9.2999999999999989</v>
      </c>
      <c r="D100" s="206" t="str">
        <f>IF(ISERROR(VLOOKUP(C100,'Capacidad Financiera'!$B$12:$X$62720,2,0)),"",VLOOKUP(C100,'Capacidad Financiera'!$B$12:$X$3580,2,0))</f>
        <v>SAINC INGENIEROS CONSTRUCTORES S.A</v>
      </c>
      <c r="E100" s="273">
        <v>10</v>
      </c>
      <c r="F100" s="294">
        <f>IF(OR(D100="",E100=""),"",IF(AND(E100&gt;0,E100&lt;=CapTecnica1),Puntajes!$H$4,IF(AND(E100&gt;CapTecnica1,E100&lt;=CapTecnica2),Puntajes!$H$5,IF(E100&gt;CapTecnica2,Puntajes!$H$6,0))))</f>
        <v>30</v>
      </c>
    </row>
    <row r="101" spans="1:11" x14ac:dyDescent="0.2">
      <c r="C101" s="139">
        <f>+'Capacidad Financiera'!B104</f>
        <v>9.3999999999999986</v>
      </c>
      <c r="D101" s="206" t="str">
        <f>IF(ISERROR(VLOOKUP(C101,'Capacidad Financiera'!$B$12:$X$62720,2,0)),"",VLOOKUP(C101,'Capacidad Financiera'!$B$12:$X$3580,2,0))</f>
        <v>CONCRETOS Y ASFALTOS S.A</v>
      </c>
      <c r="E101" s="273">
        <v>15</v>
      </c>
      <c r="F101" s="294">
        <f>IF(OR(D101="",E101=""),"",IF(AND(E101&gt;0,E101&lt;=CapTecnica1),Puntajes!$H$4,IF(AND(E101&gt;CapTecnica1,E101&lt;=CapTecnica2),Puntajes!$H$5,IF(E101&gt;CapTecnica2,Puntajes!$H$6,0))))</f>
        <v>40</v>
      </c>
    </row>
    <row r="102" spans="1:11" ht="25.5" x14ac:dyDescent="0.2">
      <c r="C102" s="139">
        <f>+'Capacidad Financiera'!B105</f>
        <v>9.4999999999999982</v>
      </c>
      <c r="D102" s="206" t="str">
        <f>IF(ISERROR(VLOOKUP(C102,'Capacidad Financiera'!$B$12:$X$62720,2,0)),"",VLOOKUP(C102,'Capacidad Financiera'!$B$12:$X$3580,2,0))</f>
        <v>PROMOTORA NACIONAL DE COPNSTRUCIONES SAS-PRONACON</v>
      </c>
      <c r="E102" s="273">
        <v>2</v>
      </c>
      <c r="F102" s="294">
        <f>IF(OR(D102="",E102=""),"",IF(AND(E102&gt;0,E102&lt;=CapTecnica1),Puntajes!$H$4,IF(AND(E102&gt;CapTecnica1,E102&lt;=CapTecnica2),Puntajes!$H$5,IF(E102&gt;CapTecnica2,Puntajes!$H$6,0))))</f>
        <v>20</v>
      </c>
    </row>
    <row r="103" spans="1:11" x14ac:dyDescent="0.2">
      <c r="C103" s="139" t="str">
        <f>+'Capacidad Financiera'!B106</f>
        <v/>
      </c>
      <c r="D103" s="206">
        <f>IF(ISERROR(VLOOKUP(C103,'Capacidad Financiera'!$B$12:$X$62720,2,0)),"",VLOOKUP(C103,'Capacidad Financiera'!$B$12:$X$3580,2,0))</f>
        <v>0</v>
      </c>
      <c r="E103" s="273" t="s">
        <v>185</v>
      </c>
      <c r="F103" s="294" t="s">
        <v>185</v>
      </c>
    </row>
    <row r="104" spans="1:11" x14ac:dyDescent="0.2">
      <c r="C104" s="139" t="str">
        <f>+'Capacidad Financiera'!B107</f>
        <v/>
      </c>
      <c r="D104" s="206">
        <f>IF(ISERROR(VLOOKUP(C104,'Capacidad Financiera'!$B$12:$X$62720,2,0)),"",VLOOKUP(C104,'Capacidad Financiera'!$B$12:$X$3580,2,0))</f>
        <v>0</v>
      </c>
      <c r="E104" s="273"/>
      <c r="F104" s="294" t="str">
        <f>IF(OR(D104="",E104=""),"",IF(AND(E104&gt;0,E104&lt;=CapTecnica1),Puntajes!$H$4,IF(AND(E104&gt;CapTecnica1,E104&lt;=CapTecnica2),Puntajes!$H$5,IF(E104&gt;CapTecnica2,Puntajes!$H$6,0))))</f>
        <v/>
      </c>
    </row>
    <row r="105" spans="1:11" x14ac:dyDescent="0.2">
      <c r="C105" s="139" t="str">
        <f>+'Capacidad Financiera'!B108</f>
        <v/>
      </c>
      <c r="D105" s="206">
        <f>IF(ISERROR(VLOOKUP(C105,'Capacidad Financiera'!$B$12:$X$62720,2,0)),"",VLOOKUP(C105,'Capacidad Financiera'!$B$12:$X$3580,2,0))</f>
        <v>0</v>
      </c>
      <c r="E105" s="273"/>
      <c r="F105" s="294" t="str">
        <f>IF(OR(D105="",E105=""),"",IF(AND(E105&gt;0,E105&lt;=CapTecnica1),Puntajes!$H$4,IF(AND(E105&gt;CapTecnica1,E105&lt;=CapTecnica2),Puntajes!$H$5,IF(E105&gt;CapTecnica2,Puntajes!$H$6,0))))</f>
        <v/>
      </c>
    </row>
    <row r="106" spans="1:11" x14ac:dyDescent="0.2">
      <c r="C106" s="139" t="str">
        <f>+'Capacidad Financiera'!B109</f>
        <v/>
      </c>
      <c r="D106" s="206">
        <f>IF(ISERROR(VLOOKUP(C106,'Capacidad Financiera'!$B$12:$X$62720,2,0)),"",VLOOKUP(C106,'Capacidad Financiera'!$B$12:$X$3580,2,0))</f>
        <v>0</v>
      </c>
      <c r="E106" s="273"/>
      <c r="F106" s="294" t="str">
        <f>IF(OR(D106="",E106=""),"",IF(AND(E106&gt;0,E106&lt;=CapTecnica1),Puntajes!$H$4,IF(AND(E106&gt;CapTecnica1,E106&lt;=CapTecnica2),Puntajes!$H$5,IF(E106&gt;CapTecnica2,Puntajes!$H$6,0))))</f>
        <v/>
      </c>
    </row>
    <row r="107" spans="1:11" ht="13.5" thickBot="1" x14ac:dyDescent="0.25">
      <c r="C107" s="141" t="str">
        <f>+'Capacidad Financiera'!B110</f>
        <v/>
      </c>
      <c r="D107" s="142">
        <f>IF(ISERROR(VLOOKUP(C107,'Capacidad Financiera'!$B$12:$X$62720,2,0)),"",VLOOKUP(C107,'Capacidad Financiera'!$B$12:$X$3580,2,0))</f>
        <v>0</v>
      </c>
      <c r="E107" s="274"/>
      <c r="F107" s="295" t="str">
        <f>IF(OR(D107="",E107=""),"",IF(AND(E107&gt;0,E107&lt;=CapTecnica1),Puntajes!$H$4,IF(AND(E107&gt;CapTecnica1,E107&lt;=CapTecnica2),Puntajes!$H$5,IF(E107&gt;CapTecnica2,Puntajes!$H$6,0))))</f>
        <v/>
      </c>
    </row>
    <row r="108" spans="1:11" x14ac:dyDescent="0.2">
      <c r="A108" s="329" t="s">
        <v>366</v>
      </c>
      <c r="C108" s="133">
        <f>+'Capacidad Financiera'!B111</f>
        <v>10</v>
      </c>
      <c r="D108" s="134" t="str">
        <f>IF(ISERROR(VLOOKUP(C108,'Capacidad Financiera'!$B$12:$X$62720,2,0)),"",VLOOKUP(C108,'Capacidad Financiera'!$B$12:$X$3580,2,0))</f>
        <v>CONSORCIO ERM</v>
      </c>
      <c r="E108" s="271"/>
      <c r="F108" s="272" t="str">
        <f>IF(C109="",IF(E108="","",IF(AND(E108&gt;0,E108&lt;=CapTecnica1),Puntajes!$H$4,IF(AND(E108&gt;CapTecnica1,E108&lt;=CapTecnica2),Puntajes!$H$5,IF(E108&gt;CapTecnica2,Puntajes!$H$6,0)))),"")</f>
        <v/>
      </c>
      <c r="H108" s="246"/>
      <c r="I108" s="247"/>
      <c r="J108" s="229"/>
      <c r="K108" s="248"/>
    </row>
    <row r="109" spans="1:11" x14ac:dyDescent="0.2">
      <c r="C109" s="139">
        <f>+'Capacidad Financiera'!B112</f>
        <v>10.1</v>
      </c>
      <c r="D109" s="206" t="str">
        <f>IF(ISERROR(VLOOKUP(C109,'Capacidad Financiera'!$B$12:$X$62720,2,0)),"",VLOOKUP(C109,'Capacidad Financiera'!$B$12:$X$3580,2,0))</f>
        <v>INGENIERIA DE VIAS S.A</v>
      </c>
      <c r="E109" s="273">
        <v>16</v>
      </c>
      <c r="F109" s="294">
        <f>IF(OR(D109="",E109=""),"",IF(AND(E109&gt;0,E109&lt;=CapTecnica1),Puntajes!$H$4,IF(AND(E109&gt;CapTecnica1,E109&lt;=CapTecnica2),Puntajes!$H$5,IF(E109&gt;CapTecnica2,Puntajes!$H$6,0))))</f>
        <v>40</v>
      </c>
    </row>
    <row r="110" spans="1:11" x14ac:dyDescent="0.2">
      <c r="C110" s="139">
        <f>+'Capacidad Financiera'!B113</f>
        <v>10.199999999999999</v>
      </c>
      <c r="D110" s="206" t="str">
        <f>IF(ISERROR(VLOOKUP(C110,'Capacidad Financiera'!$B$12:$X$62720,2,0)),"",VLOOKUP(C110,'Capacidad Financiera'!$B$12:$X$3580,2,0))</f>
        <v>CONCREARMADO LTDA</v>
      </c>
      <c r="E110" s="273">
        <v>3</v>
      </c>
      <c r="F110" s="294">
        <f>IF(OR(D110="",E110=""),"",IF(AND(E110&gt;0,E110&lt;=CapTecnica1),Puntajes!$H$4,IF(AND(E110&gt;CapTecnica1,E110&lt;=CapTecnica2),Puntajes!$H$5,IF(E110&gt;CapTecnica2,Puntajes!$H$6,0))))</f>
        <v>20</v>
      </c>
    </row>
    <row r="111" spans="1:11" x14ac:dyDescent="0.2">
      <c r="C111" s="139" t="str">
        <f>+'Capacidad Financiera'!B114</f>
        <v/>
      </c>
      <c r="D111" s="206">
        <f>IF(ISERROR(VLOOKUP(C111,'Capacidad Financiera'!$B$12:$X$62720,2,0)),"",VLOOKUP(C111,'Capacidad Financiera'!$B$12:$X$3580,2,0))</f>
        <v>0</v>
      </c>
      <c r="E111" s="273"/>
      <c r="F111" s="294" t="str">
        <f>IF(OR(D111="",E111=""),"",IF(AND(E111&gt;0,E111&lt;=CapTecnica1),Puntajes!$H$4,IF(AND(E111&gt;CapTecnica1,E111&lt;=CapTecnica2),Puntajes!$H$5,IF(E111&gt;CapTecnica2,Puntajes!$H$6,0))))</f>
        <v/>
      </c>
    </row>
    <row r="112" spans="1:11" x14ac:dyDescent="0.2">
      <c r="C112" s="139" t="str">
        <f>+'Capacidad Financiera'!B115</f>
        <v/>
      </c>
      <c r="D112" s="206">
        <f>IF(ISERROR(VLOOKUP(C112,'Capacidad Financiera'!$B$12:$X$62720,2,0)),"",VLOOKUP(C112,'Capacidad Financiera'!$B$12:$X$3580,2,0))</f>
        <v>0</v>
      </c>
      <c r="E112" s="228"/>
      <c r="F112" s="294" t="s">
        <v>185</v>
      </c>
    </row>
    <row r="113" spans="3:6" x14ac:dyDescent="0.2">
      <c r="C113" s="139" t="str">
        <f>+'Capacidad Financiera'!B116</f>
        <v/>
      </c>
      <c r="D113" s="206">
        <f>IF(ISERROR(VLOOKUP(C113,'Capacidad Financiera'!$B$12:$X$62720,2,0)),"",VLOOKUP(C113,'Capacidad Financiera'!$B$12:$X$3580,2,0))</f>
        <v>0</v>
      </c>
      <c r="E113" s="273"/>
      <c r="F113" s="294" t="str">
        <f>IF(OR(D113="",E113=""),"",IF(AND(E113&gt;0,E113&lt;=CapTecnica1),Puntajes!$H$4,IF(AND(E113&gt;CapTecnica1,E113&lt;=CapTecnica2),Puntajes!$H$5,IF(E113&gt;CapTecnica2,Puntajes!$H$6,0))))</f>
        <v/>
      </c>
    </row>
    <row r="114" spans="3:6" x14ac:dyDescent="0.2">
      <c r="C114" s="139" t="str">
        <f>+'Capacidad Financiera'!B117</f>
        <v/>
      </c>
      <c r="D114" s="206">
        <f>IF(ISERROR(VLOOKUP(C114,'Capacidad Financiera'!$B$12:$X$62720,2,0)),"",VLOOKUP(C114,'Capacidad Financiera'!$B$12:$X$3580,2,0))</f>
        <v>0</v>
      </c>
      <c r="E114" s="273"/>
      <c r="F114" s="294" t="str">
        <f>IF(OR(D114="",E114=""),"",IF(AND(E114&gt;0,E114&lt;=CapTecnica1),Puntajes!$H$4,IF(AND(E114&gt;CapTecnica1,E114&lt;=CapTecnica2),Puntajes!$H$5,IF(E114&gt;CapTecnica2,Puntajes!$H$6,0))))</f>
        <v/>
      </c>
    </row>
    <row r="115" spans="3:6" x14ac:dyDescent="0.2">
      <c r="C115" s="139" t="str">
        <f>+'Capacidad Financiera'!B118</f>
        <v/>
      </c>
      <c r="D115" s="206">
        <f>IF(ISERROR(VLOOKUP(C115,'Capacidad Financiera'!$B$12:$X$62720,2,0)),"",VLOOKUP(C115,'Capacidad Financiera'!$B$12:$X$3580,2,0))</f>
        <v>0</v>
      </c>
      <c r="E115" s="273"/>
      <c r="F115" s="294" t="str">
        <f>IF(OR(D115="",E115=""),"",IF(AND(E115&gt;0,E115&lt;=CapTecnica1),Puntajes!$H$4,IF(AND(E115&gt;CapTecnica1,E115&lt;=CapTecnica2),Puntajes!$H$5,IF(E115&gt;CapTecnica2,Puntajes!$H$6,0))))</f>
        <v/>
      </c>
    </row>
    <row r="116" spans="3:6" x14ac:dyDescent="0.2">
      <c r="C116" s="139" t="str">
        <f>+'Capacidad Financiera'!B119</f>
        <v/>
      </c>
      <c r="D116" s="206">
        <f>IF(ISERROR(VLOOKUP(C116,'Capacidad Financiera'!$B$12:$X$62720,2,0)),"",VLOOKUP(C116,'Capacidad Financiera'!$B$12:$X$3580,2,0))</f>
        <v>0</v>
      </c>
      <c r="E116" s="273"/>
      <c r="F116" s="294" t="str">
        <f>IF(OR(D116="",E116=""),"",IF(AND(E116&gt;0,E116&lt;=CapTecnica1),Puntajes!$H$4,IF(AND(E116&gt;CapTecnica1,E116&lt;=CapTecnica2),Puntajes!$H$5,IF(E116&gt;CapTecnica2,Puntajes!$H$6,0))))</f>
        <v/>
      </c>
    </row>
    <row r="117" spans="3:6" x14ac:dyDescent="0.2">
      <c r="C117" s="139" t="str">
        <f>+'Capacidad Financiera'!B120</f>
        <v/>
      </c>
      <c r="D117" s="206">
        <f>IF(ISERROR(VLOOKUP(C117,'Capacidad Financiera'!$B$12:$X$62720,2,0)),"",VLOOKUP(C117,'Capacidad Financiera'!$B$12:$X$3580,2,0))</f>
        <v>0</v>
      </c>
      <c r="E117" s="273"/>
      <c r="F117" s="294" t="str">
        <f>IF(OR(D117="",E117=""),"",IF(AND(E117&gt;0,E117&lt;=CapTecnica1),Puntajes!$H$4,IF(AND(E117&gt;CapTecnica1,E117&lt;=CapTecnica2),Puntajes!$H$5,IF(E117&gt;CapTecnica2,Puntajes!$H$6,0))))</f>
        <v/>
      </c>
    </row>
    <row r="118" spans="3:6" ht="13.5" thickBot="1" x14ac:dyDescent="0.25">
      <c r="C118" s="141" t="str">
        <f>+'Capacidad Financiera'!B121</f>
        <v/>
      </c>
      <c r="D118" s="142">
        <f>IF(ISERROR(VLOOKUP(C118,'Capacidad Financiera'!$B$12:$X$62720,2,0)),"",VLOOKUP(C118,'Capacidad Financiera'!$B$12:$X$3580,2,0))</f>
        <v>0</v>
      </c>
      <c r="E118" s="274"/>
      <c r="F118" s="295" t="str">
        <f>IF(OR(D118="",E118=""),"",IF(AND(E118&gt;0,E118&lt;=CapTecnica1),Puntajes!$H$4,IF(AND(E118&gt;CapTecnica1,E118&lt;=CapTecnica2),Puntajes!$H$5,IF(E118&gt;CapTecnica2,Puntajes!$H$6,0))))</f>
        <v/>
      </c>
    </row>
  </sheetData>
  <sheetProtection formatCells="0" formatColumns="0" formatRows="0" insertColumns="0" insertRows="0" insertHyperlinks="0" deleteColumns="0" deleteRows="0" sort="0" autoFilter="0" pivotTables="0"/>
  <mergeCells count="6">
    <mergeCell ref="C2:F2"/>
    <mergeCell ref="C3:F3"/>
    <mergeCell ref="C4:F4"/>
    <mergeCell ref="C5:F5"/>
    <mergeCell ref="C7:C8"/>
    <mergeCell ref="D7:D8"/>
  </mergeCells>
  <conditionalFormatting sqref="E6">
    <cfRule type="expression" dxfId="339" priority="37" stopIfTrue="1">
      <formula>IF($B6-INT($B6)&gt;0,TRUE,FALSE)</formula>
    </cfRule>
  </conditionalFormatting>
  <conditionalFormatting sqref="D6 F6 D9:D52">
    <cfRule type="cellIs" dxfId="338" priority="38" stopIfTrue="1" operator="equal">
      <formula>"NO ADMISIBLE"</formula>
    </cfRule>
  </conditionalFormatting>
  <conditionalFormatting sqref="F10:F19">
    <cfRule type="expression" dxfId="337" priority="32" stopIfTrue="1">
      <formula>IF($B2-INT($B2)&gt;0,TRUE,FALSE)</formula>
    </cfRule>
  </conditionalFormatting>
  <conditionalFormatting sqref="E10:E19 E9:F9 E21:E30 E20:F20 E32:E41 E31:F31 E42:F42 E47:E52 E43:E45">
    <cfRule type="expression" dxfId="336" priority="39" stopIfTrue="1">
      <formula>IF(#REF!-INT(#REF!)&gt;0,TRUE,FALSE)</formula>
    </cfRule>
  </conditionalFormatting>
  <conditionalFormatting sqref="F21:F30">
    <cfRule type="expression" dxfId="335" priority="27" stopIfTrue="1">
      <formula>IF($B13-INT($B13)&gt;0,TRUE,FALSE)</formula>
    </cfRule>
  </conditionalFormatting>
  <conditionalFormatting sqref="F32:F41">
    <cfRule type="expression" dxfId="334" priority="24" stopIfTrue="1">
      <formula>IF($B24-INT($B24)&gt;0,TRUE,FALSE)</formula>
    </cfRule>
  </conditionalFormatting>
  <conditionalFormatting sqref="F43:F52">
    <cfRule type="expression" dxfId="333" priority="21" stopIfTrue="1">
      <formula>IF($B35-INT($B35)&gt;0,TRUE,FALSE)</formula>
    </cfRule>
  </conditionalFormatting>
  <conditionalFormatting sqref="D53:D63">
    <cfRule type="cellIs" dxfId="332" priority="19" stopIfTrue="1" operator="equal">
      <formula>"NO ADMISIBLE"</formula>
    </cfRule>
  </conditionalFormatting>
  <conditionalFormatting sqref="E53:F53 E58:E63 E54:E56">
    <cfRule type="expression" dxfId="331" priority="18" stopIfTrue="1">
      <formula>IF(#REF!-INT(#REF!)&gt;0,TRUE,FALSE)</formula>
    </cfRule>
  </conditionalFormatting>
  <conditionalFormatting sqref="F54:F63">
    <cfRule type="expression" dxfId="330" priority="17" stopIfTrue="1">
      <formula>IF($B46-INT($B46)&gt;0,TRUE,FALSE)</formula>
    </cfRule>
  </conditionalFormatting>
  <conditionalFormatting sqref="D64:D74">
    <cfRule type="cellIs" dxfId="329" priority="16" stopIfTrue="1" operator="equal">
      <formula>"NO ADMISIBLE"</formula>
    </cfRule>
  </conditionalFormatting>
  <conditionalFormatting sqref="E64:F64 E69:E74 E65:E67">
    <cfRule type="expression" dxfId="328" priority="15" stopIfTrue="1">
      <formula>IF(#REF!-INT(#REF!)&gt;0,TRUE,FALSE)</formula>
    </cfRule>
  </conditionalFormatting>
  <conditionalFormatting sqref="F65:F74">
    <cfRule type="expression" dxfId="327" priority="14" stopIfTrue="1">
      <formula>IF($B57-INT($B57)&gt;0,TRUE,FALSE)</formula>
    </cfRule>
  </conditionalFormatting>
  <conditionalFormatting sqref="D75:D85">
    <cfRule type="cellIs" dxfId="326" priority="13" stopIfTrue="1" operator="equal">
      <formula>"NO ADMISIBLE"</formula>
    </cfRule>
  </conditionalFormatting>
  <conditionalFormatting sqref="E75:F75 E80:E85 E76:E78">
    <cfRule type="expression" dxfId="325" priority="12" stopIfTrue="1">
      <formula>IF(#REF!-INT(#REF!)&gt;0,TRUE,FALSE)</formula>
    </cfRule>
  </conditionalFormatting>
  <conditionalFormatting sqref="F76:F85">
    <cfRule type="expression" dxfId="324" priority="11" stopIfTrue="1">
      <formula>IF($B68-INT($B68)&gt;0,TRUE,FALSE)</formula>
    </cfRule>
  </conditionalFormatting>
  <conditionalFormatting sqref="D86:D96">
    <cfRule type="cellIs" dxfId="323" priority="10" stopIfTrue="1" operator="equal">
      <formula>"NO ADMISIBLE"</formula>
    </cfRule>
  </conditionalFormatting>
  <conditionalFormatting sqref="E86:F86 E87:E96">
    <cfRule type="expression" dxfId="322" priority="9" stopIfTrue="1">
      <formula>IF(#REF!-INT(#REF!)&gt;0,TRUE,FALSE)</formula>
    </cfRule>
  </conditionalFormatting>
  <conditionalFormatting sqref="F87:F96">
    <cfRule type="expression" dxfId="321" priority="8" stopIfTrue="1">
      <formula>IF($B79-INT($B79)&gt;0,TRUE,FALSE)</formula>
    </cfRule>
  </conditionalFormatting>
  <conditionalFormatting sqref="D97:D107">
    <cfRule type="cellIs" dxfId="320" priority="7" stopIfTrue="1" operator="equal">
      <formula>"NO ADMISIBLE"</formula>
    </cfRule>
  </conditionalFormatting>
  <conditionalFormatting sqref="E97:F97 E98:E100 E102:E107">
    <cfRule type="expression" dxfId="319" priority="6" stopIfTrue="1">
      <formula>IF(#REF!-INT(#REF!)&gt;0,TRUE,FALSE)</formula>
    </cfRule>
  </conditionalFormatting>
  <conditionalFormatting sqref="F98:F107">
    <cfRule type="expression" dxfId="318" priority="5" stopIfTrue="1">
      <formula>IF($B90-INT($B90)&gt;0,TRUE,FALSE)</formula>
    </cfRule>
  </conditionalFormatting>
  <conditionalFormatting sqref="D108:D118">
    <cfRule type="cellIs" dxfId="317" priority="4" stopIfTrue="1" operator="equal">
      <formula>"NO ADMISIBLE"</formula>
    </cfRule>
  </conditionalFormatting>
  <conditionalFormatting sqref="E108:F108 E113:E118 E109:E111">
    <cfRule type="expression" dxfId="316" priority="3" stopIfTrue="1">
      <formula>IF(#REF!-INT(#REF!)&gt;0,TRUE,FALSE)</formula>
    </cfRule>
  </conditionalFormatting>
  <conditionalFormatting sqref="F109:F118">
    <cfRule type="expression" dxfId="315" priority="2" stopIfTrue="1">
      <formula>IF($B101-INT($B101)&gt;0,TRUE,FALSE)</formula>
    </cfRule>
  </conditionalFormatting>
  <conditionalFormatting sqref="E101">
    <cfRule type="expression" dxfId="314" priority="1" stopIfTrue="1">
      <formula>IF(#REF!-INT(#REF!)&gt;0,TRUE,FALSE)</formula>
    </cfRule>
  </conditionalFormatting>
  <dataValidations count="1">
    <dataValidation type="list" allowBlank="1" showInputMessage="1" showErrorMessage="1" sqref="D9:D118 D6" xr:uid="{00000000-0002-0000-0700-000000000000}">
      <formula1>prueba</formula1>
    </dataValidation>
  </dataValidations>
  <pageMargins left="0.75" right="0.75" top="1" bottom="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MacroCT">
                <anchor moveWithCells="1" sizeWithCells="1">
                  <from>
                    <xdr:col>0</xdr:col>
                    <xdr:colOff>219075</xdr:colOff>
                    <xdr:row>2</xdr:row>
                    <xdr:rowOff>114300</xdr:rowOff>
                  </from>
                  <to>
                    <xdr:col>1</xdr:col>
                    <xdr:colOff>628650</xdr:colOff>
                    <xdr:row>4</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C2:M118"/>
  <sheetViews>
    <sheetView topLeftCell="C84" workbookViewId="0">
      <selection activeCell="D88" sqref="D88"/>
    </sheetView>
  </sheetViews>
  <sheetFormatPr baseColWidth="10" defaultRowHeight="12.75" x14ac:dyDescent="0.2"/>
  <cols>
    <col min="1" max="1" width="11.42578125" style="228" customWidth="1"/>
    <col min="2" max="2" width="11.28515625" style="228" customWidth="1"/>
    <col min="3" max="3" width="3.85546875" style="228" customWidth="1"/>
    <col min="4" max="4" width="29.42578125" style="228" customWidth="1"/>
    <col min="5" max="6" width="18.7109375" style="214" customWidth="1"/>
    <col min="7" max="7" width="14.7109375" style="214" bestFit="1" customWidth="1"/>
    <col min="8" max="8" width="42.42578125" style="214" customWidth="1"/>
    <col min="9" max="9" width="11.42578125" style="228"/>
    <col min="10" max="10" width="13.85546875" style="244" customWidth="1"/>
    <col min="11" max="11" width="9.7109375" style="245" customWidth="1"/>
    <col min="12" max="12" width="12.5703125" style="228" customWidth="1"/>
    <col min="13" max="13" width="12.7109375" style="228" customWidth="1"/>
    <col min="14" max="16384" width="11.42578125" style="228"/>
  </cols>
  <sheetData>
    <row r="2" spans="3:13" s="234" customFormat="1" ht="20.25" customHeight="1" x14ac:dyDescent="0.2">
      <c r="C2" s="608" t="s">
        <v>210</v>
      </c>
      <c r="D2" s="608"/>
      <c r="E2" s="608"/>
      <c r="F2" s="608"/>
      <c r="G2" s="608"/>
      <c r="H2" s="608"/>
      <c r="J2" s="235"/>
      <c r="K2" s="236"/>
    </row>
    <row r="3" spans="3:13" s="234" customFormat="1" ht="18" customHeight="1" x14ac:dyDescent="0.2">
      <c r="C3" s="609" t="s">
        <v>224</v>
      </c>
      <c r="D3" s="609"/>
      <c r="E3" s="609"/>
      <c r="F3" s="609"/>
      <c r="G3" s="609"/>
      <c r="H3" s="609"/>
      <c r="J3" s="235"/>
      <c r="K3" s="236"/>
    </row>
    <row r="4" spans="3:13" s="234" customFormat="1" ht="13.5" customHeight="1" x14ac:dyDescent="0.2">
      <c r="C4" s="610" t="str">
        <f>'Capacidad Financiera'!B4</f>
        <v>LICITACIÓN PÚBLICA No. LP-DO-003-2014</v>
      </c>
      <c r="D4" s="610"/>
      <c r="E4" s="610"/>
      <c r="F4" s="610"/>
      <c r="G4" s="610"/>
      <c r="H4" s="610"/>
      <c r="J4" s="235"/>
      <c r="K4" s="236"/>
    </row>
    <row r="5" spans="3:13" s="234" customFormat="1" ht="13.5" customHeight="1" x14ac:dyDescent="0.2">
      <c r="C5" s="610" t="s">
        <v>232</v>
      </c>
      <c r="D5" s="610"/>
      <c r="E5" s="610"/>
      <c r="F5" s="610"/>
      <c r="G5" s="610"/>
      <c r="H5" s="610"/>
      <c r="J5" s="235"/>
      <c r="K5" s="236"/>
    </row>
    <row r="6" spans="3:13" s="234" customFormat="1" ht="14.25" thickBot="1" x14ac:dyDescent="0.25">
      <c r="C6" s="237"/>
      <c r="D6" s="238"/>
      <c r="E6" s="242"/>
      <c r="F6" s="242"/>
      <c r="G6" s="242"/>
      <c r="H6" s="242"/>
      <c r="J6" s="235"/>
      <c r="K6" s="236"/>
    </row>
    <row r="7" spans="3:13" ht="43.5" customHeight="1" x14ac:dyDescent="0.2">
      <c r="C7" s="611" t="s">
        <v>165</v>
      </c>
      <c r="D7" s="613" t="s">
        <v>164</v>
      </c>
      <c r="E7" s="615" t="s">
        <v>233</v>
      </c>
      <c r="F7" s="617" t="s">
        <v>234</v>
      </c>
      <c r="G7" s="617" t="s">
        <v>235</v>
      </c>
      <c r="H7" s="284" t="s">
        <v>232</v>
      </c>
    </row>
    <row r="8" spans="3:13" ht="84.75" customHeight="1" thickBot="1" x14ac:dyDescent="0.25">
      <c r="C8" s="612"/>
      <c r="D8" s="614"/>
      <c r="E8" s="616"/>
      <c r="F8" s="618"/>
      <c r="G8" s="618"/>
      <c r="H8" s="286" t="s">
        <v>236</v>
      </c>
    </row>
    <row r="9" spans="3:13" x14ac:dyDescent="0.2">
      <c r="C9" s="133">
        <f>+'Capacidad Financiera'!B12</f>
        <v>1</v>
      </c>
      <c r="D9" s="134" t="str">
        <f>IF(ISERROR(VLOOKUP(C9,'Capacidad Financiera'!$B$12:$X$62720,2,0)),"",VLOOKUP(C9,'Capacidad Financiera'!$B$12:$X$3580,2,0))</f>
        <v>CONSORCIO REGIONAL NARIÑO</v>
      </c>
      <c r="E9" s="287" t="str">
        <f>IF(C10="",IF(C9&lt;&gt;"",IF(ISERROR(VLOOKUP(D9,'Capacidad Financiera'!$C$12:$H$22,3,0)),"",VLOOKUP(D9,'Capacidad Financiera'!$C$12:$H$22,3,0))),"")</f>
        <v/>
      </c>
      <c r="F9" s="287" t="str">
        <f>IF(C10="",IF(C9&lt;&gt;"",IF(ISERROR(VLOOKUP(D9,'Capacidad Financiera'!$C$12:$H$22,5,0)),"",VLOOKUP(D9,'Capacidad Financiera'!$C$12:$H$22,5,0))),"")</f>
        <v/>
      </c>
      <c r="G9" s="203" t="str">
        <f>IF(OR(D9="",E9="",F9=""),"",IF(OR(E9=0,F9=0),0,E9/F9))</f>
        <v/>
      </c>
      <c r="H9" s="278" t="str">
        <f>IF(C10="",IF(AND(E9="",F9=""),"",IF(AND(G9&gt;0,G9&lt;=CapFinanciera1),Puntajes!$D$12,IF(AND(G9&gt;CapFinanciera1,G9&lt;=CapFinanciera2),Puntajes!$D$13,IF(AND(G9&gt;CapFinanciera2,G9&lt;=CapFinanciera3),Puntajes!$D$14,IF(AND(G9&gt;CapFinanciera3,G9&lt;=CapFinanciera4),Puntajes!$D$15,IF(G9&gt;CapFinanciera4,Puntajes!$D$16,0)))))),"")</f>
        <v/>
      </c>
      <c r="J9" s="246"/>
      <c r="K9" s="247"/>
      <c r="L9" s="229"/>
      <c r="M9" s="248"/>
    </row>
    <row r="10" spans="3:13" ht="25.5" x14ac:dyDescent="0.2">
      <c r="C10" s="139">
        <f>+'Capacidad Financiera'!B13</f>
        <v>1.1000000000000001</v>
      </c>
      <c r="D10" s="206" t="str">
        <f>IF(ISERROR(VLOOKUP(C10,'Capacidad Financiera'!$B$12:$X$62720,2,0)),"",VLOOKUP(C10,'Capacidad Financiera'!$B$12:$X$3580,2,0))</f>
        <v>CONSTRUCCIONES RUBAU S.A. SUCURSAL COLOMBIA</v>
      </c>
      <c r="E10" s="288">
        <f>IF(OR(C10="",D10=""),"",IF(ISERROR(VLOOKUP(D10,'Capacidad Financiera'!$C$13:$X$62720,3,0)),"",VLOOKUP(D10,'Capacidad Financiera'!$C$13:$X$62720,3,0)))</f>
        <v>274336831762</v>
      </c>
      <c r="F10" s="288">
        <f>IF(OR(C10="",D10=""),"",IF(ISERROR(VLOOKUP(D10,'Capacidad Financiera'!$C$13:$X$62720,5,0)),"",VLOOKUP(D10,'Capacidad Financiera'!$C$13:$X$62720,5,0)))</f>
        <v>196168771563</v>
      </c>
      <c r="G10" s="290">
        <f t="shared" ref="G10:G19" si="0">IF(OR(D10="",E10="",F10=""),"",IF(OR(E10=0,F10=0),0,E10/F10))</f>
        <v>1.3984735163307895</v>
      </c>
      <c r="H10" s="294">
        <f>IF(OR(D10="",E10="",F10=""),"",IF(AND(G10&gt;0,G10&lt;=CapFinanciera1),Puntajes!$D$12,IF(AND(G10&gt;CapFinanciera1,G10&lt;=CapFinanciera2),Puntajes!$D$13,IF(AND(G10&gt;CapFinanciera2,G10&lt;=CapFinanciera3),Puntajes!$D$14,IF(AND(G10&gt;CapFinanciera3,G10&lt;=CapFinanciera4),Puntajes!$D$15,IF(G10&gt;CapFinanciera4,Puntajes!$D$16,0))))))</f>
        <v>35</v>
      </c>
    </row>
    <row r="11" spans="3:13" x14ac:dyDescent="0.2">
      <c r="C11" s="139">
        <f>+'Capacidad Financiera'!B14</f>
        <v>1.2000000000000002</v>
      </c>
      <c r="D11" s="206" t="str">
        <f>IF(ISERROR(VLOOKUP(C11,'Capacidad Financiera'!$B$12:$X$62720,2,0)),"",VLOOKUP(C11,'Capacidad Financiera'!$B$12:$X$3580,2,0))</f>
        <v>ITAC CONSTRUCCIONES LTDA</v>
      </c>
      <c r="E11" s="288">
        <f>IF(OR(C11="",D11=""),"",IF(ISERROR(VLOOKUP(D11,'Capacidad Financiera'!$C$13:$X$62720,3,0)),"",VLOOKUP(D11,'Capacidad Financiera'!$C$13:$X$62720,3,0)))</f>
        <v>7660453740</v>
      </c>
      <c r="F11" s="288">
        <f>IF(OR(C11="",D11=""),"",IF(ISERROR(VLOOKUP(D11,'Capacidad Financiera'!$C$13:$X$62720,5,0)),"",VLOOKUP(D11,'Capacidad Financiera'!$C$13:$X$62720,5,0)))</f>
        <v>2251809854</v>
      </c>
      <c r="G11" s="290">
        <f t="shared" si="0"/>
        <v>3.4019096800701716</v>
      </c>
      <c r="H11" s="294">
        <f>IF(OR(D11="",E11="",F11=""),"",IF(AND(G11&gt;0,G11&lt;=CapFinanciera1),Puntajes!$D$12,IF(AND(G11&gt;CapFinanciera1,G11&lt;=CapFinanciera2),Puntajes!$D$13,IF(AND(G11&gt;CapFinanciera2,G11&lt;=CapFinanciera3),Puntajes!$D$14,IF(AND(G11&gt;CapFinanciera3,G11&lt;=CapFinanciera4),Puntajes!$D$15,IF(G11&gt;CapFinanciera4,Puntajes!$D$16,0))))))</f>
        <v>40</v>
      </c>
    </row>
    <row r="12" spans="3:13" x14ac:dyDescent="0.2">
      <c r="C12" s="139" t="str">
        <f>+'Capacidad Financiera'!B15</f>
        <v/>
      </c>
      <c r="D12" s="206">
        <f>IF(ISERROR(VLOOKUP(C12,'Capacidad Financiera'!$B$12:$X$62720,2,0)),"",VLOOKUP(C12,'Capacidad Financiera'!$B$12:$X$3580,2,0))</f>
        <v>0</v>
      </c>
      <c r="E12" s="288" t="str">
        <f>IF(OR(C12="",D12=""),"",IF(ISERROR(VLOOKUP(D12,'Capacidad Financiera'!$C$13:$X$62720,3,0)),"",VLOOKUP(D12,'Capacidad Financiera'!$C$13:$X$62720,3,0)))</f>
        <v/>
      </c>
      <c r="F12" s="288" t="str">
        <f>IF(OR(C12="",D12=""),"",IF(ISERROR(VLOOKUP(D12,'Capacidad Financiera'!$C$13:$X$62720,5,0)),"",VLOOKUP(D12,'Capacidad Financiera'!$C$13:$X$62720,5,0)))</f>
        <v/>
      </c>
      <c r="G12" s="290" t="str">
        <f t="shared" si="0"/>
        <v/>
      </c>
      <c r="H12" s="294" t="str">
        <f>IF(OR(D12="",E12="",F12=""),"",IF(AND(G12&gt;0,G12&lt;=CapFinanciera1),Puntajes!$D$12,IF(AND(G12&gt;CapFinanciera1,G12&lt;=CapFinanciera2),Puntajes!$D$13,IF(AND(G12&gt;CapFinanciera2,G12&lt;=CapFinanciera3),Puntajes!$D$14,IF(AND(G12&gt;CapFinanciera3,G12&lt;=CapFinanciera4),Puntajes!$D$15,IF(G12&gt;CapFinanciera4,Puntajes!$D$16,0))))))</f>
        <v/>
      </c>
    </row>
    <row r="13" spans="3:13" x14ac:dyDescent="0.2">
      <c r="C13" s="139" t="str">
        <f>+'Capacidad Financiera'!B16</f>
        <v/>
      </c>
      <c r="D13" s="206">
        <f>IF(ISERROR(VLOOKUP(C13,'Capacidad Financiera'!$B$12:$X$62720,2,0)),"",VLOOKUP(C13,'Capacidad Financiera'!$B$12:$X$3580,2,0))</f>
        <v>0</v>
      </c>
      <c r="E13" s="288" t="str">
        <f>IF(OR(C13="",D13=""),"",IF(ISERROR(VLOOKUP(D13,'Capacidad Financiera'!$C$13:$X$62720,3,0)),"",VLOOKUP(D13,'Capacidad Financiera'!$C$13:$X$62720,3,0)))</f>
        <v/>
      </c>
      <c r="F13" s="288" t="str">
        <f>IF(OR(C13="",D13=""),"",IF(ISERROR(VLOOKUP(D13,'Capacidad Financiera'!$C$13:$X$62720,5,0)),"",VLOOKUP(D13,'Capacidad Financiera'!$C$13:$X$62720,5,0)))</f>
        <v/>
      </c>
      <c r="G13" s="290" t="str">
        <f t="shared" si="0"/>
        <v/>
      </c>
      <c r="H13" s="294" t="str">
        <f>IF(OR(D13="",E13="",F13=""),"",IF(AND(G13&gt;0,G13&lt;=CapFinanciera1),Puntajes!$D$12,IF(AND(G13&gt;CapFinanciera1,G13&lt;=CapFinanciera2),Puntajes!$D$13,IF(AND(G13&gt;CapFinanciera2,G13&lt;=CapFinanciera3),Puntajes!$D$14,IF(AND(G13&gt;CapFinanciera3,G13&lt;=CapFinanciera4),Puntajes!$D$15,IF(G13&gt;CapFinanciera4,Puntajes!$D$16,0))))))</f>
        <v/>
      </c>
    </row>
    <row r="14" spans="3:13" x14ac:dyDescent="0.2">
      <c r="C14" s="139" t="str">
        <f>+'Capacidad Financiera'!B17</f>
        <v/>
      </c>
      <c r="D14" s="206">
        <f>IF(ISERROR(VLOOKUP(C14,'Capacidad Financiera'!$B$12:$X$62720,2,0)),"",VLOOKUP(C14,'Capacidad Financiera'!$B$12:$X$3580,2,0))</f>
        <v>0</v>
      </c>
      <c r="E14" s="288" t="str">
        <f>IF(OR(C14="",D14=""),"",IF(ISERROR(VLOOKUP(D14,'Capacidad Financiera'!$C$13:$X$62720,3,0)),"",VLOOKUP(D14,'Capacidad Financiera'!$C$13:$X$62720,3,0)))</f>
        <v/>
      </c>
      <c r="F14" s="288" t="str">
        <f>IF(OR(C14="",D14=""),"",IF(ISERROR(VLOOKUP(D14,'Capacidad Financiera'!$C$13:$X$62720,5,0)),"",VLOOKUP(D14,'Capacidad Financiera'!$C$13:$X$62720,5,0)))</f>
        <v/>
      </c>
      <c r="G14" s="290" t="str">
        <f t="shared" si="0"/>
        <v/>
      </c>
      <c r="H14" s="294" t="str">
        <f>IF(OR(D14="",E14="",F14=""),"",IF(AND(G14&gt;0,G14&lt;=CapFinanciera1),Puntajes!$D$12,IF(AND(G14&gt;CapFinanciera1,G14&lt;=CapFinanciera2),Puntajes!$D$13,IF(AND(G14&gt;CapFinanciera2,G14&lt;=CapFinanciera3),Puntajes!$D$14,IF(AND(G14&gt;CapFinanciera3,G14&lt;=CapFinanciera4),Puntajes!$D$15,IF(G14&gt;CapFinanciera4,Puntajes!$D$16,0))))))</f>
        <v/>
      </c>
    </row>
    <row r="15" spans="3:13" x14ac:dyDescent="0.2">
      <c r="C15" s="139" t="str">
        <f>+'Capacidad Financiera'!B18</f>
        <v/>
      </c>
      <c r="D15" s="206">
        <f>IF(ISERROR(VLOOKUP(C15,'Capacidad Financiera'!$B$12:$X$62720,2,0)),"",VLOOKUP(C15,'Capacidad Financiera'!$B$12:$X$3580,2,0))</f>
        <v>0</v>
      </c>
      <c r="E15" s="288" t="str">
        <f>IF(OR(C15="",D15=""),"",IF(ISERROR(VLOOKUP(D15,'Capacidad Financiera'!$C$13:$X$62720,3,0)),"",VLOOKUP(D15,'Capacidad Financiera'!$C$13:$X$62720,3,0)))</f>
        <v/>
      </c>
      <c r="F15" s="288" t="str">
        <f>IF(OR(C15="",D15=""),"",IF(ISERROR(VLOOKUP(D15,'Capacidad Financiera'!$C$13:$X$62720,5,0)),"",VLOOKUP(D15,'Capacidad Financiera'!$C$13:$X$62720,5,0)))</f>
        <v/>
      </c>
      <c r="G15" s="290" t="str">
        <f t="shared" si="0"/>
        <v/>
      </c>
      <c r="H15" s="294" t="str">
        <f>IF(OR(D15="",E15="",F15=""),"",IF(AND(G15&gt;0,G15&lt;=CapFinanciera1),Puntajes!$D$12,IF(AND(G15&gt;CapFinanciera1,G15&lt;=CapFinanciera2),Puntajes!$D$13,IF(AND(G15&gt;CapFinanciera2,G15&lt;=CapFinanciera3),Puntajes!$D$14,IF(AND(G15&gt;CapFinanciera3,G15&lt;=CapFinanciera4),Puntajes!$D$15,IF(G15&gt;CapFinanciera4,Puntajes!$D$16,0))))))</f>
        <v/>
      </c>
    </row>
    <row r="16" spans="3:13" x14ac:dyDescent="0.2">
      <c r="C16" s="139" t="str">
        <f>+'Capacidad Financiera'!B19</f>
        <v/>
      </c>
      <c r="D16" s="206">
        <f>IF(ISERROR(VLOOKUP(C16,'Capacidad Financiera'!$B$12:$X$62720,2,0)),"",VLOOKUP(C16,'Capacidad Financiera'!$B$12:$X$3580,2,0))</f>
        <v>0</v>
      </c>
      <c r="E16" s="288" t="str">
        <f>IF(OR(C16="",D16=""),"",IF(ISERROR(VLOOKUP(D16,'Capacidad Financiera'!$C$13:$X$62720,3,0)),"",VLOOKUP(D16,'Capacidad Financiera'!$C$13:$X$62720,3,0)))</f>
        <v/>
      </c>
      <c r="F16" s="288" t="str">
        <f>IF(OR(C16="",D16=""),"",IF(ISERROR(VLOOKUP(D16,'Capacidad Financiera'!$C$13:$X$62720,5,0)),"",VLOOKUP(D16,'Capacidad Financiera'!$C$13:$X$62720,5,0)))</f>
        <v/>
      </c>
      <c r="G16" s="290" t="str">
        <f t="shared" si="0"/>
        <v/>
      </c>
      <c r="H16" s="294" t="str">
        <f>IF(OR(D16="",E16="",F16=""),"",IF(AND(G16&gt;0,G16&lt;=CapFinanciera1),Puntajes!$D$12,IF(AND(G16&gt;CapFinanciera1,G16&lt;=CapFinanciera2),Puntajes!$D$13,IF(AND(G16&gt;CapFinanciera2,G16&lt;=CapFinanciera3),Puntajes!$D$14,IF(AND(G16&gt;CapFinanciera3,G16&lt;=CapFinanciera4),Puntajes!$D$15,IF(G16&gt;CapFinanciera4,Puntajes!$D$16,0))))))</f>
        <v/>
      </c>
    </row>
    <row r="17" spans="3:13" x14ac:dyDescent="0.2">
      <c r="C17" s="139" t="str">
        <f>+'Capacidad Financiera'!B20</f>
        <v/>
      </c>
      <c r="D17" s="206">
        <f>IF(ISERROR(VLOOKUP(C17,'Capacidad Financiera'!$B$12:$X$62720,2,0)),"",VLOOKUP(C17,'Capacidad Financiera'!$B$12:$X$3580,2,0))</f>
        <v>0</v>
      </c>
      <c r="E17" s="288" t="str">
        <f>IF(OR(C17="",D17=""),"",IF(ISERROR(VLOOKUP(D17,'Capacidad Financiera'!$C$13:$X$62720,3,0)),"",VLOOKUP(D17,'Capacidad Financiera'!$C$13:$X$62720,3,0)))</f>
        <v/>
      </c>
      <c r="F17" s="288" t="str">
        <f>IF(OR(C17="",D17=""),"",IF(ISERROR(VLOOKUP(D17,'Capacidad Financiera'!$C$13:$X$62720,5,0)),"",VLOOKUP(D17,'Capacidad Financiera'!$C$13:$X$62720,5,0)))</f>
        <v/>
      </c>
      <c r="G17" s="290" t="str">
        <f t="shared" si="0"/>
        <v/>
      </c>
      <c r="H17" s="294" t="str">
        <f>IF(OR(D17="",E17="",F17=""),"",IF(AND(G17&gt;0,G17&lt;=CapFinanciera1),Puntajes!$D$12,IF(AND(G17&gt;CapFinanciera1,G17&lt;=CapFinanciera2),Puntajes!$D$13,IF(AND(G17&gt;CapFinanciera2,G17&lt;=CapFinanciera3),Puntajes!$D$14,IF(AND(G17&gt;CapFinanciera3,G17&lt;=CapFinanciera4),Puntajes!$D$15,IF(G17&gt;CapFinanciera4,Puntajes!$D$16,0))))))</f>
        <v/>
      </c>
    </row>
    <row r="18" spans="3:13" x14ac:dyDescent="0.2">
      <c r="C18" s="139" t="str">
        <f>+'Capacidad Financiera'!B21</f>
        <v/>
      </c>
      <c r="D18" s="206">
        <f>IF(ISERROR(VLOOKUP(C18,'Capacidad Financiera'!$B$12:$X$62720,2,0)),"",VLOOKUP(C18,'Capacidad Financiera'!$B$12:$X$3580,2,0))</f>
        <v>0</v>
      </c>
      <c r="E18" s="288" t="str">
        <f>IF(OR(C18="",D18=""),"",IF(ISERROR(VLOOKUP(D18,'Capacidad Financiera'!$C$13:$X$62720,3,0)),"",VLOOKUP(D18,'Capacidad Financiera'!$C$13:$X$62720,3,0)))</f>
        <v/>
      </c>
      <c r="F18" s="288" t="str">
        <f>IF(OR(C18="",D18=""),"",IF(ISERROR(VLOOKUP(D18,'Capacidad Financiera'!$C$13:$X$62720,5,0)),"",VLOOKUP(D18,'Capacidad Financiera'!$C$13:$X$62720,5,0)))</f>
        <v/>
      </c>
      <c r="G18" s="290" t="str">
        <f t="shared" si="0"/>
        <v/>
      </c>
      <c r="H18" s="294" t="str">
        <f>IF(OR(D18="",E18="",F18=""),"",IF(AND(G18&gt;0,G18&lt;=CapFinanciera1),Puntajes!$D$12,IF(AND(G18&gt;CapFinanciera1,G18&lt;=CapFinanciera2),Puntajes!$D$13,IF(AND(G18&gt;CapFinanciera2,G18&lt;=CapFinanciera3),Puntajes!$D$14,IF(AND(G18&gt;CapFinanciera3,G18&lt;=CapFinanciera4),Puntajes!$D$15,IF(G18&gt;CapFinanciera4,Puntajes!$D$16,0))))))</f>
        <v/>
      </c>
    </row>
    <row r="19" spans="3:13" ht="13.5" thickBot="1" x14ac:dyDescent="0.25">
      <c r="C19" s="141" t="str">
        <f>+'Capacidad Financiera'!B22</f>
        <v/>
      </c>
      <c r="D19" s="142">
        <f>IF(ISERROR(VLOOKUP(C19,'Capacidad Financiera'!$B$12:$X$62720,2,0)),"",VLOOKUP(C19,'Capacidad Financiera'!$B$12:$X$3580,2,0))</f>
        <v>0</v>
      </c>
      <c r="E19" s="289" t="str">
        <f>IF(OR(C19="",D19=""),"",IF(ISERROR(VLOOKUP(D19,'Capacidad Financiera'!$C$13:$X$62720,3,0)),"",VLOOKUP(D19,'Capacidad Financiera'!$C$13:$X$62720,3,0)))</f>
        <v/>
      </c>
      <c r="F19" s="289" t="str">
        <f>IF(OR(C19="",D19=""),"",IF(ISERROR(VLOOKUP(D19,'Capacidad Financiera'!$C$13:$X$62720,5,0)),"",VLOOKUP(D19,'Capacidad Financiera'!$C$13:$X$62720,5,0)))</f>
        <v/>
      </c>
      <c r="G19" s="291" t="str">
        <f t="shared" si="0"/>
        <v/>
      </c>
      <c r="H19" s="295" t="str">
        <f>IF(OR(D19="",E19="",F19=""),"",IF(AND(G19&gt;0,G19&lt;=CapFinanciera1),Puntajes!$D$12,IF(AND(G19&gt;CapFinanciera1,G19&lt;=CapFinanciera2),Puntajes!$D$13,IF(AND(G19&gt;CapFinanciera2,G19&lt;=CapFinanciera3),Puntajes!$D$14,IF(AND(G19&gt;CapFinanciera3,G19&lt;=CapFinanciera4),Puntajes!$D$15,IF(G19&gt;CapFinanciera4,Puntajes!$D$16,0))))))</f>
        <v/>
      </c>
    </row>
    <row r="20" spans="3:13" x14ac:dyDescent="0.2">
      <c r="C20" s="133">
        <f>+'Capacidad Financiera'!B23</f>
        <v>2</v>
      </c>
      <c r="D20" s="134" t="str">
        <f>IF(ISERROR(VLOOKUP(C20,'Capacidad Financiera'!$B$12:$X$62720,2,0)),"",VLOOKUP(C20,'Capacidad Financiera'!$B$12:$X$3580,2,0))</f>
        <v xml:space="preserve">  </v>
      </c>
      <c r="E20" s="287" t="str">
        <f>IF(C21="",IF(C20&lt;&gt;"",IF(ISERROR(VLOOKUP(D20,'Capacidad Financiera'!$C$12:$H$22,3,0)),"",VLOOKUP(D20,'Capacidad Financiera'!$C$12:$H$22,3,0))),"")</f>
        <v/>
      </c>
      <c r="F20" s="287" t="str">
        <f>IF(C21="",IF(C20&lt;&gt;"",IF(ISERROR(VLOOKUP(D20,'Capacidad Financiera'!$C$12:$H$22,5,0)),"",VLOOKUP(D20,'Capacidad Financiera'!$C$12:$H$22,5,0))),"")</f>
        <v/>
      </c>
      <c r="G20" s="203" t="str">
        <f>IF(OR(D20="",E20="",F20=""),"",IF(OR(E20=0,F20=0),0,E20/F20))</f>
        <v/>
      </c>
      <c r="H20" s="278" t="str">
        <f>IF(C21="",IF(AND(E20="",F20=""),"",IF(AND(G20&gt;0,G20&lt;=CapFinanciera1),Puntajes!$D$12,IF(AND(G20&gt;CapFinanciera1,G20&lt;=CapFinanciera2),Puntajes!$D$13,IF(AND(G20&gt;CapFinanciera2,G20&lt;=CapFinanciera3),Puntajes!$D$14,IF(AND(G20&gt;CapFinanciera3,G20&lt;=CapFinanciera4),Puntajes!$D$15,IF(G20&gt;CapFinanciera4,Puntajes!$D$16,0)))))),"")</f>
        <v/>
      </c>
      <c r="J20" s="246"/>
      <c r="K20" s="247"/>
      <c r="L20" s="229"/>
      <c r="M20" s="248"/>
    </row>
    <row r="21" spans="3:13" x14ac:dyDescent="0.2">
      <c r="C21" s="139">
        <f>+'Capacidad Financiera'!B24</f>
        <v>2.1</v>
      </c>
      <c r="D21" s="206" t="str">
        <f>IF(ISERROR(VLOOKUP(C21,'Capacidad Financiera'!$B$12:$X$62720,2,0)),"",VLOOKUP(C21,'Capacidad Financiera'!$B$12:$X$3580,2,0))</f>
        <v>SP INGENIEROS S.A.S.</v>
      </c>
      <c r="E21" s="288">
        <f>IF(OR(C21="",D21=""),"",IF(ISERROR(VLOOKUP(D21,'Capacidad Financiera'!$C$13:$X$62720,3,0)),"",VLOOKUP(D21,'Capacidad Financiera'!$C$13:$X$62720,3,0)))</f>
        <v>109963135998</v>
      </c>
      <c r="F21" s="288">
        <f>IF(OR(C21="",D21=""),"",IF(ISERROR(VLOOKUP(D21,'Capacidad Financiera'!$C$13:$X$62720,5,0)),"",VLOOKUP(D21,'Capacidad Financiera'!$C$13:$X$62720,5,0)))</f>
        <v>33868744624</v>
      </c>
      <c r="G21" s="290">
        <f t="shared" ref="G21:G30" si="1">IF(OR(D21="",E21="",F21=""),"",IF(OR(E21=0,F21=0),0,E21/F21))</f>
        <v>3.2467437815831577</v>
      </c>
      <c r="H21" s="294">
        <f>IF(OR(D21="",E21="",F21=""),"",IF(AND(G21&gt;0,G21&lt;=CapFinanciera1),Puntajes!$D$12,IF(AND(G21&gt;CapFinanciera1,G21&lt;=CapFinanciera2),Puntajes!$D$13,IF(AND(G21&gt;CapFinanciera2,G21&lt;=CapFinanciera3),Puntajes!$D$14,IF(AND(G21&gt;CapFinanciera3,G21&lt;=CapFinanciera4),Puntajes!$D$15,IF(G21&gt;CapFinanciera4,Puntajes!$D$16,0))))))</f>
        <v>40</v>
      </c>
    </row>
    <row r="22" spans="3:13" x14ac:dyDescent="0.2">
      <c r="C22" s="139">
        <f>+'Capacidad Financiera'!B25</f>
        <v>2.2000000000000002</v>
      </c>
      <c r="D22" s="206" t="str">
        <f>IF(ISERROR(VLOOKUP(C22,'Capacidad Financiera'!$B$12:$X$62720,2,0)),"",VLOOKUP(C22,'Capacidad Financiera'!$B$12:$X$3580,2,0))</f>
        <v>MOVITIERRA CONSTRUCCIONES S.A</v>
      </c>
      <c r="E22" s="288">
        <f>IF(OR(C22="",D22=""),"",IF(ISERROR(VLOOKUP(D22,'Capacidad Financiera'!$C$13:$X$62720,3,0)),"",VLOOKUP(D22,'Capacidad Financiera'!$C$13:$X$62720,3,0)))</f>
        <v>9344296449</v>
      </c>
      <c r="F22" s="288">
        <f>IF(OR(C22="",D22=""),"",IF(ISERROR(VLOOKUP(D22,'Capacidad Financiera'!$C$13:$X$62720,5,0)),"",VLOOKUP(D22,'Capacidad Financiera'!$C$13:$X$62720,5,0)))</f>
        <v>4367937448</v>
      </c>
      <c r="G22" s="290">
        <f t="shared" si="1"/>
        <v>2.1392926433226704</v>
      </c>
      <c r="H22" s="294">
        <f>IF(OR(D22="",E22="",F22=""),"",IF(AND(G22&gt;0,G22&lt;=CapFinanciera1),Puntajes!$D$12,IF(AND(G22&gt;CapFinanciera1,G22&lt;=CapFinanciera2),Puntajes!$D$13,IF(AND(G22&gt;CapFinanciera2,G22&lt;=CapFinanciera3),Puntajes!$D$14,IF(AND(G22&gt;CapFinanciera3,G22&lt;=CapFinanciera4),Puntajes!$D$15,IF(G22&gt;CapFinanciera4,Puntajes!$D$16,0))))))</f>
        <v>40</v>
      </c>
    </row>
    <row r="23" spans="3:13" ht="25.5" x14ac:dyDescent="0.2">
      <c r="C23" s="139">
        <f>+'Capacidad Financiera'!B26</f>
        <v>2.3000000000000003</v>
      </c>
      <c r="D23" s="206" t="str">
        <f>IF(ISERROR(VLOOKUP(C23,'Capacidad Financiera'!$B$12:$X$62720,2,0)),"",VLOOKUP(C23,'Capacidad Financiera'!$B$12:$X$3580,2,0))</f>
        <v>CONSTRUCIONES TECNIFICADAS S.A-CONSTRUCTEC S.A</v>
      </c>
      <c r="E23" s="288">
        <f>IF(OR(C23="",D23=""),"",IF(ISERROR(VLOOKUP(D23,'Capacidad Financiera'!$C$13:$X$62720,3,0)),"",VLOOKUP(D23,'Capacidad Financiera'!$C$13:$X$62720,3,0)))</f>
        <v>7709970314</v>
      </c>
      <c r="F23" s="288">
        <f>IF(OR(C23="",D23=""),"",IF(ISERROR(VLOOKUP(D23,'Capacidad Financiera'!$C$13:$X$62720,5,0)),"",VLOOKUP(D23,'Capacidad Financiera'!$C$13:$X$62720,5,0)))</f>
        <v>2942770825</v>
      </c>
      <c r="G23" s="290">
        <f t="shared" si="1"/>
        <v>2.6199696722900603</v>
      </c>
      <c r="H23" s="294">
        <f>IF(OR(D23="",E23="",F23=""),"",IF(AND(G23&gt;0,G23&lt;=CapFinanciera1),Puntajes!$D$12,IF(AND(G23&gt;CapFinanciera1,G23&lt;=CapFinanciera2),Puntajes!$D$13,IF(AND(G23&gt;CapFinanciera2,G23&lt;=CapFinanciera3),Puntajes!$D$14,IF(AND(G23&gt;CapFinanciera3,G23&lt;=CapFinanciera4),Puntajes!$D$15,IF(G23&gt;CapFinanciera4,Puntajes!$D$16,0))))))</f>
        <v>40</v>
      </c>
    </row>
    <row r="24" spans="3:13" x14ac:dyDescent="0.2">
      <c r="C24" s="139" t="str">
        <f>+'Capacidad Financiera'!B27</f>
        <v/>
      </c>
      <c r="D24" s="206">
        <f>IF(ISERROR(VLOOKUP(C24,'Capacidad Financiera'!$B$12:$X$62720,2,0)),"",VLOOKUP(C24,'Capacidad Financiera'!$B$12:$X$3580,2,0))</f>
        <v>0</v>
      </c>
      <c r="E24" s="288" t="str">
        <f>IF(OR(C24="",D24=""),"",IF(ISERROR(VLOOKUP(D24,'Capacidad Financiera'!$C$13:$X$62720,3,0)),"",VLOOKUP(D24,'Capacidad Financiera'!$C$13:$X$62720,3,0)))</f>
        <v/>
      </c>
      <c r="F24" s="288" t="str">
        <f>IF(OR(C24="",D24=""),"",IF(ISERROR(VLOOKUP(D24,'Capacidad Financiera'!$C$13:$X$62720,5,0)),"",VLOOKUP(D24,'Capacidad Financiera'!$C$13:$X$62720,5,0)))</f>
        <v/>
      </c>
      <c r="G24" s="290" t="str">
        <f t="shared" si="1"/>
        <v/>
      </c>
      <c r="H24" s="294" t="str">
        <f>IF(OR(D24="",E24="",F24=""),"",IF(AND(G24&gt;0,G24&lt;=CapFinanciera1),Puntajes!$D$12,IF(AND(G24&gt;CapFinanciera1,G24&lt;=CapFinanciera2),Puntajes!$D$13,IF(AND(G24&gt;CapFinanciera2,G24&lt;=CapFinanciera3),Puntajes!$D$14,IF(AND(G24&gt;CapFinanciera3,G24&lt;=CapFinanciera4),Puntajes!$D$15,IF(G24&gt;CapFinanciera4,Puntajes!$D$16,0))))))</f>
        <v/>
      </c>
    </row>
    <row r="25" spans="3:13" x14ac:dyDescent="0.2">
      <c r="C25" s="139" t="str">
        <f>+'Capacidad Financiera'!B28</f>
        <v/>
      </c>
      <c r="D25" s="206">
        <f>IF(ISERROR(VLOOKUP(C25,'Capacidad Financiera'!$B$12:$X$62720,2,0)),"",VLOOKUP(C25,'Capacidad Financiera'!$B$12:$X$3580,2,0))</f>
        <v>0</v>
      </c>
      <c r="E25" s="288" t="str">
        <f>IF(OR(C25="",D25=""),"",IF(ISERROR(VLOOKUP(D25,'Capacidad Financiera'!$C$13:$X$62720,3,0)),"",VLOOKUP(D25,'Capacidad Financiera'!$C$13:$X$62720,3,0)))</f>
        <v/>
      </c>
      <c r="F25" s="288" t="str">
        <f>IF(OR(C25="",D25=""),"",IF(ISERROR(VLOOKUP(D25,'Capacidad Financiera'!$C$13:$X$62720,5,0)),"",VLOOKUP(D25,'Capacidad Financiera'!$C$13:$X$62720,5,0)))</f>
        <v/>
      </c>
      <c r="G25" s="290" t="str">
        <f t="shared" si="1"/>
        <v/>
      </c>
      <c r="H25" s="294" t="str">
        <f>IF(OR(D25="",E25="",F25=""),"",IF(AND(G25&gt;0,G25&lt;=CapFinanciera1),Puntajes!$D$12,IF(AND(G25&gt;CapFinanciera1,G25&lt;=CapFinanciera2),Puntajes!$D$13,IF(AND(G25&gt;CapFinanciera2,G25&lt;=CapFinanciera3),Puntajes!$D$14,IF(AND(G25&gt;CapFinanciera3,G25&lt;=CapFinanciera4),Puntajes!$D$15,IF(G25&gt;CapFinanciera4,Puntajes!$D$16,0))))))</f>
        <v/>
      </c>
    </row>
    <row r="26" spans="3:13" x14ac:dyDescent="0.2">
      <c r="C26" s="139" t="str">
        <f>+'Capacidad Financiera'!B29</f>
        <v/>
      </c>
      <c r="D26" s="206">
        <f>IF(ISERROR(VLOOKUP(C26,'Capacidad Financiera'!$B$12:$X$62720,2,0)),"",VLOOKUP(C26,'Capacidad Financiera'!$B$12:$X$3580,2,0))</f>
        <v>0</v>
      </c>
      <c r="E26" s="288" t="str">
        <f>IF(OR(C26="",D26=""),"",IF(ISERROR(VLOOKUP(D26,'Capacidad Financiera'!$C$13:$X$62720,3,0)),"",VLOOKUP(D26,'Capacidad Financiera'!$C$13:$X$62720,3,0)))</f>
        <v/>
      </c>
      <c r="F26" s="288" t="str">
        <f>IF(OR(C26="",D26=""),"",IF(ISERROR(VLOOKUP(D26,'Capacidad Financiera'!$C$13:$X$62720,5,0)),"",VLOOKUP(D26,'Capacidad Financiera'!$C$13:$X$62720,5,0)))</f>
        <v/>
      </c>
      <c r="G26" s="290" t="str">
        <f t="shared" si="1"/>
        <v/>
      </c>
      <c r="H26" s="294" t="str">
        <f>IF(OR(D26="",E26="",F26=""),"",IF(AND(G26&gt;0,G26&lt;=CapFinanciera1),Puntajes!$D$12,IF(AND(G26&gt;CapFinanciera1,G26&lt;=CapFinanciera2),Puntajes!$D$13,IF(AND(G26&gt;CapFinanciera2,G26&lt;=CapFinanciera3),Puntajes!$D$14,IF(AND(G26&gt;CapFinanciera3,G26&lt;=CapFinanciera4),Puntajes!$D$15,IF(G26&gt;CapFinanciera4,Puntajes!$D$16,0))))))</f>
        <v/>
      </c>
    </row>
    <row r="27" spans="3:13" x14ac:dyDescent="0.2">
      <c r="C27" s="139" t="str">
        <f>+'Capacidad Financiera'!B30</f>
        <v/>
      </c>
      <c r="D27" s="206">
        <f>IF(ISERROR(VLOOKUP(C27,'Capacidad Financiera'!$B$12:$X$62720,2,0)),"",VLOOKUP(C27,'Capacidad Financiera'!$B$12:$X$3580,2,0))</f>
        <v>0</v>
      </c>
      <c r="E27" s="288" t="str">
        <f>IF(OR(C27="",D27=""),"",IF(ISERROR(VLOOKUP(D27,'Capacidad Financiera'!$C$13:$X$62720,3,0)),"",VLOOKUP(D27,'Capacidad Financiera'!$C$13:$X$62720,3,0)))</f>
        <v/>
      </c>
      <c r="F27" s="288" t="str">
        <f>IF(OR(C27="",D27=""),"",IF(ISERROR(VLOOKUP(D27,'Capacidad Financiera'!$C$13:$X$62720,5,0)),"",VLOOKUP(D27,'Capacidad Financiera'!$C$13:$X$62720,5,0)))</f>
        <v/>
      </c>
      <c r="G27" s="290" t="str">
        <f t="shared" si="1"/>
        <v/>
      </c>
      <c r="H27" s="294" t="str">
        <f>IF(OR(D27="",E27="",F27=""),"",IF(AND(G27&gt;0,G27&lt;=CapFinanciera1),Puntajes!$D$12,IF(AND(G27&gt;CapFinanciera1,G27&lt;=CapFinanciera2),Puntajes!$D$13,IF(AND(G27&gt;CapFinanciera2,G27&lt;=CapFinanciera3),Puntajes!$D$14,IF(AND(G27&gt;CapFinanciera3,G27&lt;=CapFinanciera4),Puntajes!$D$15,IF(G27&gt;CapFinanciera4,Puntajes!$D$16,0))))))</f>
        <v/>
      </c>
    </row>
    <row r="28" spans="3:13" x14ac:dyDescent="0.2">
      <c r="C28" s="139" t="str">
        <f>+'Capacidad Financiera'!B31</f>
        <v/>
      </c>
      <c r="D28" s="206">
        <f>IF(ISERROR(VLOOKUP(C28,'Capacidad Financiera'!$B$12:$X$62720,2,0)),"",VLOOKUP(C28,'Capacidad Financiera'!$B$12:$X$3580,2,0))</f>
        <v>0</v>
      </c>
      <c r="E28" s="288" t="str">
        <f>IF(OR(C28="",D28=""),"",IF(ISERROR(VLOOKUP(D28,'Capacidad Financiera'!$C$13:$X$62720,3,0)),"",VLOOKUP(D28,'Capacidad Financiera'!$C$13:$X$62720,3,0)))</f>
        <v/>
      </c>
      <c r="F28" s="288" t="str">
        <f>IF(OR(C28="",D28=""),"",IF(ISERROR(VLOOKUP(D28,'Capacidad Financiera'!$C$13:$X$62720,5,0)),"",VLOOKUP(D28,'Capacidad Financiera'!$C$13:$X$62720,5,0)))</f>
        <v/>
      </c>
      <c r="G28" s="290" t="str">
        <f t="shared" si="1"/>
        <v/>
      </c>
      <c r="H28" s="294" t="str">
        <f>IF(OR(D28="",E28="",F28=""),"",IF(AND(G28&gt;0,G28&lt;=CapFinanciera1),Puntajes!$D$12,IF(AND(G28&gt;CapFinanciera1,G28&lt;=CapFinanciera2),Puntajes!$D$13,IF(AND(G28&gt;CapFinanciera2,G28&lt;=CapFinanciera3),Puntajes!$D$14,IF(AND(G28&gt;CapFinanciera3,G28&lt;=CapFinanciera4),Puntajes!$D$15,IF(G28&gt;CapFinanciera4,Puntajes!$D$16,0))))))</f>
        <v/>
      </c>
    </row>
    <row r="29" spans="3:13" x14ac:dyDescent="0.2">
      <c r="C29" s="139" t="str">
        <f>+'Capacidad Financiera'!B32</f>
        <v/>
      </c>
      <c r="D29" s="206">
        <f>IF(ISERROR(VLOOKUP(C29,'Capacidad Financiera'!$B$12:$X$62720,2,0)),"",VLOOKUP(C29,'Capacidad Financiera'!$B$12:$X$3580,2,0))</f>
        <v>0</v>
      </c>
      <c r="E29" s="288" t="str">
        <f>IF(OR(C29="",D29=""),"",IF(ISERROR(VLOOKUP(D29,'Capacidad Financiera'!$C$13:$X$62720,3,0)),"",VLOOKUP(D29,'Capacidad Financiera'!$C$13:$X$62720,3,0)))</f>
        <v/>
      </c>
      <c r="F29" s="288" t="str">
        <f>IF(OR(C29="",D29=""),"",IF(ISERROR(VLOOKUP(D29,'Capacidad Financiera'!$C$13:$X$62720,5,0)),"",VLOOKUP(D29,'Capacidad Financiera'!$C$13:$X$62720,5,0)))</f>
        <v/>
      </c>
      <c r="G29" s="290" t="str">
        <f t="shared" si="1"/>
        <v/>
      </c>
      <c r="H29" s="294" t="str">
        <f>IF(OR(D29="",E29="",F29=""),"",IF(AND(G29&gt;0,G29&lt;=CapFinanciera1),Puntajes!$D$12,IF(AND(G29&gt;CapFinanciera1,G29&lt;=CapFinanciera2),Puntajes!$D$13,IF(AND(G29&gt;CapFinanciera2,G29&lt;=CapFinanciera3),Puntajes!$D$14,IF(AND(G29&gt;CapFinanciera3,G29&lt;=CapFinanciera4),Puntajes!$D$15,IF(G29&gt;CapFinanciera4,Puntajes!$D$16,0))))))</f>
        <v/>
      </c>
    </row>
    <row r="30" spans="3:13" ht="13.5" thickBot="1" x14ac:dyDescent="0.25">
      <c r="C30" s="141" t="str">
        <f>+'Capacidad Financiera'!B33</f>
        <v/>
      </c>
      <c r="D30" s="142">
        <f>IF(ISERROR(VLOOKUP(C30,'Capacidad Financiera'!$B$12:$X$62720,2,0)),"",VLOOKUP(C30,'Capacidad Financiera'!$B$12:$X$3580,2,0))</f>
        <v>0</v>
      </c>
      <c r="E30" s="289" t="str">
        <f>IF(OR(C30="",D30=""),"",IF(ISERROR(VLOOKUP(D30,'Capacidad Financiera'!$C$13:$X$62720,3,0)),"",VLOOKUP(D30,'Capacidad Financiera'!$C$13:$X$62720,3,0)))</f>
        <v/>
      </c>
      <c r="F30" s="289" t="str">
        <f>IF(OR(C30="",D30=""),"",IF(ISERROR(VLOOKUP(D30,'Capacidad Financiera'!$C$13:$X$62720,5,0)),"",VLOOKUP(D30,'Capacidad Financiera'!$C$13:$X$62720,5,0)))</f>
        <v/>
      </c>
      <c r="G30" s="291" t="str">
        <f t="shared" si="1"/>
        <v/>
      </c>
      <c r="H30" s="295" t="str">
        <f>IF(OR(D30="",E30="",F30=""),"",IF(AND(G30&gt;0,G30&lt;=CapFinanciera1),Puntajes!$D$12,IF(AND(G30&gt;CapFinanciera1,G30&lt;=CapFinanciera2),Puntajes!$D$13,IF(AND(G30&gt;CapFinanciera2,G30&lt;=CapFinanciera3),Puntajes!$D$14,IF(AND(G30&gt;CapFinanciera3,G30&lt;=CapFinanciera4),Puntajes!$D$15,IF(G30&gt;CapFinanciera4,Puntajes!$D$16,0))))))</f>
        <v/>
      </c>
    </row>
    <row r="31" spans="3:13" x14ac:dyDescent="0.2">
      <c r="C31" s="133">
        <f>+'Capacidad Financiera'!B34</f>
        <v>3</v>
      </c>
      <c r="D31" s="134" t="str">
        <f>IF(ISERROR(VLOOKUP(C31,'Capacidad Financiera'!$B$12:$X$62720,2,0)),"",VLOOKUP(C31,'Capacidad Financiera'!$B$12:$X$3580,2,0))</f>
        <v>CONSORCIO AGM</v>
      </c>
      <c r="E31" s="287" t="str">
        <f>IF(C32="",IF(C31&lt;&gt;"",IF(ISERROR(VLOOKUP(D31,'Capacidad Financiera'!$C$12:$H$22,3,0)),"",VLOOKUP(D31,'Capacidad Financiera'!$C$12:$H$22,3,0))),"")</f>
        <v/>
      </c>
      <c r="F31" s="287" t="str">
        <f>IF(C32="",IF(C31&lt;&gt;"",IF(ISERROR(VLOOKUP(D31,'Capacidad Financiera'!$C$12:$H$22,5,0)),"",VLOOKUP(D31,'Capacidad Financiera'!$C$12:$H$22,5,0))),"")</f>
        <v/>
      </c>
      <c r="G31" s="203" t="str">
        <f>IF(OR(D31="",E31="",F31=""),"",IF(OR(E31=0,F31=0),0,E31/F31))</f>
        <v/>
      </c>
      <c r="H31" s="278" t="str">
        <f>IF(C32="",IF(AND(E31="",F31=""),"",IF(AND(G31&gt;0,G31&lt;=CapFinanciera1),Puntajes!$D$12,IF(AND(G31&gt;CapFinanciera1,G31&lt;=CapFinanciera2),Puntajes!$D$13,IF(AND(G31&gt;CapFinanciera2,G31&lt;=CapFinanciera3),Puntajes!$D$14,IF(AND(G31&gt;CapFinanciera3,G31&lt;=CapFinanciera4),Puntajes!$D$15,IF(G31&gt;CapFinanciera4,Puntajes!$D$16,0)))))),"")</f>
        <v/>
      </c>
      <c r="J31" s="246"/>
      <c r="K31" s="247"/>
      <c r="L31" s="229"/>
      <c r="M31" s="248"/>
    </row>
    <row r="32" spans="3:13" ht="25.5" x14ac:dyDescent="0.2">
      <c r="C32" s="139">
        <f>+'Capacidad Financiera'!B35</f>
        <v>3.1</v>
      </c>
      <c r="D32" s="206" t="str">
        <f>IF(ISERROR(VLOOKUP(C32,'Capacidad Financiera'!$B$12:$X$62720,2,0)),"",VLOOKUP(C32,'Capacidad Financiera'!$B$12:$X$3580,2,0))</f>
        <v>ARQUITECTOS E INGENIEROS ASOCIADOS S.A AIA S.A</v>
      </c>
      <c r="E32" s="288">
        <f>IF(OR(C32="",D32=""),"",IF(ISERROR(VLOOKUP(D32,'Capacidad Financiera'!$C$13:$X$62720,3,0)),"",VLOOKUP(D32,'Capacidad Financiera'!$C$13:$X$62720,3,0)))</f>
        <v>172253940999</v>
      </c>
      <c r="F32" s="288">
        <f>IF(OR(C32="",D32=""),"",IF(ISERROR(VLOOKUP(D32,'Capacidad Financiera'!$C$13:$X$62720,5,0)),"",VLOOKUP(D32,'Capacidad Financiera'!$C$13:$X$62720,5,0)))</f>
        <v>152442052077</v>
      </c>
      <c r="G32" s="290">
        <f t="shared" ref="G32:G41" si="2">IF(OR(D32="",E32="",F32=""),"",IF(OR(E32=0,F32=0),0,E32/F32))</f>
        <v>1.1299634100437903</v>
      </c>
      <c r="H32" s="294">
        <f>IF(OR(D32="",E32="",F32=""),"",IF(AND(G32&gt;0,G32&lt;=CapFinanciera1),Puntajes!$D$12,IF(AND(G32&gt;CapFinanciera1,G32&lt;=CapFinanciera2),Puntajes!$D$13,IF(AND(G32&gt;CapFinanciera2,G32&lt;=CapFinanciera3),Puntajes!$D$14,IF(AND(G32&gt;CapFinanciera3,G32&lt;=CapFinanciera4),Puntajes!$D$15,IF(G32&gt;CapFinanciera4,Puntajes!$D$16,0))))))</f>
        <v>35</v>
      </c>
    </row>
    <row r="33" spans="3:13" x14ac:dyDescent="0.2">
      <c r="C33" s="139">
        <f>+'Capacidad Financiera'!B36</f>
        <v>3.2</v>
      </c>
      <c r="D33" s="206" t="str">
        <f>IF(ISERROR(VLOOKUP(C33,'Capacidad Financiera'!$B$12:$X$62720,2,0)),"",VLOOKUP(C33,'Capacidad Financiera'!$B$12:$X$3580,2,0))</f>
        <v>GISAICO S.A</v>
      </c>
      <c r="E33" s="288">
        <f>IF(OR(C33="",D33=""),"",IF(ISERROR(VLOOKUP(D33,'Capacidad Financiera'!$C$13:$X$62720,3,0)),"",VLOOKUP(D33,'Capacidad Financiera'!$C$13:$X$62720,3,0)))</f>
        <v>28571231000</v>
      </c>
      <c r="F33" s="288">
        <f>IF(OR(C33="",D33=""),"",IF(ISERROR(VLOOKUP(D33,'Capacidad Financiera'!$C$13:$X$62720,5,0)),"",VLOOKUP(D33,'Capacidad Financiera'!$C$13:$X$62720,5,0)))</f>
        <v>3865361000</v>
      </c>
      <c r="G33" s="290">
        <f t="shared" si="2"/>
        <v>7.3916074074323204</v>
      </c>
      <c r="H33" s="294">
        <f>IF(OR(D33="",E33="",F33=""),"",IF(AND(G33&gt;0,G33&lt;=CapFinanciera1),Puntajes!$D$12,IF(AND(G33&gt;CapFinanciera1,G33&lt;=CapFinanciera2),Puntajes!$D$13,IF(AND(G33&gt;CapFinanciera2,G33&lt;=CapFinanciera3),Puntajes!$D$14,IF(AND(G33&gt;CapFinanciera3,G33&lt;=CapFinanciera4),Puntajes!$D$15,IF(G33&gt;CapFinanciera4,Puntajes!$D$16,0))))))</f>
        <v>40</v>
      </c>
    </row>
    <row r="34" spans="3:13" x14ac:dyDescent="0.2">
      <c r="C34" s="139">
        <f>+'Capacidad Financiera'!B37</f>
        <v>3.3000000000000003</v>
      </c>
      <c r="D34" s="206" t="str">
        <f>IF(ISERROR(VLOOKUP(C34,'Capacidad Financiera'!$B$12:$X$62720,2,0)),"",VLOOKUP(C34,'Capacidad Financiera'!$B$12:$X$3580,2,0))</f>
        <v>MURCIA MURCIA S.A</v>
      </c>
      <c r="E34" s="288">
        <f>IF(OR(C34="",D34=""),"",IF(ISERROR(VLOOKUP(D34,'Capacidad Financiera'!$C$13:$X$62720,3,0)),"",VLOOKUP(D34,'Capacidad Financiera'!$C$13:$X$62720,3,0)))</f>
        <v>25719760354</v>
      </c>
      <c r="F34" s="288">
        <f>IF(OR(C34="",D34=""),"",IF(ISERROR(VLOOKUP(D34,'Capacidad Financiera'!$C$13:$X$62720,5,0)),"",VLOOKUP(D34,'Capacidad Financiera'!$C$13:$X$62720,5,0)))</f>
        <v>11307852045</v>
      </c>
      <c r="G34" s="290">
        <f t="shared" si="2"/>
        <v>2.274504499320233</v>
      </c>
      <c r="H34" s="294">
        <f>IF(OR(D34="",E34="",F34=""),"",IF(AND(G34&gt;0,G34&lt;=CapFinanciera1),Puntajes!$D$12,IF(AND(G34&gt;CapFinanciera1,G34&lt;=CapFinanciera2),Puntajes!$D$13,IF(AND(G34&gt;CapFinanciera2,G34&lt;=CapFinanciera3),Puntajes!$D$14,IF(AND(G34&gt;CapFinanciera3,G34&lt;=CapFinanciera4),Puntajes!$D$15,IF(G34&gt;CapFinanciera4,Puntajes!$D$16,0))))))</f>
        <v>40</v>
      </c>
    </row>
    <row r="35" spans="3:13" x14ac:dyDescent="0.2">
      <c r="C35" s="139" t="str">
        <f>+'Capacidad Financiera'!B38</f>
        <v/>
      </c>
      <c r="D35" s="206">
        <f>IF(ISERROR(VLOOKUP(C35,'Capacidad Financiera'!$B$12:$X$62720,2,0)),"",VLOOKUP(C35,'Capacidad Financiera'!$B$12:$X$3580,2,0))</f>
        <v>0</v>
      </c>
      <c r="E35" s="288" t="str">
        <f>IF(OR(C35="",D35=""),"",IF(ISERROR(VLOOKUP(D35,'Capacidad Financiera'!$C$13:$X$62720,3,0)),"",VLOOKUP(D35,'Capacidad Financiera'!$C$13:$X$62720,3,0)))</f>
        <v/>
      </c>
      <c r="F35" s="288" t="str">
        <f>IF(OR(C35="",D35=""),"",IF(ISERROR(VLOOKUP(D35,'Capacidad Financiera'!$C$13:$X$62720,5,0)),"",VLOOKUP(D35,'Capacidad Financiera'!$C$13:$X$62720,5,0)))</f>
        <v/>
      </c>
      <c r="G35" s="290" t="str">
        <f t="shared" si="2"/>
        <v/>
      </c>
      <c r="H35" s="294" t="str">
        <f>IF(OR(D35="",E35="",F35=""),"",IF(AND(G35&gt;0,G35&lt;=CapFinanciera1),Puntajes!$D$12,IF(AND(G35&gt;CapFinanciera1,G35&lt;=CapFinanciera2),Puntajes!$D$13,IF(AND(G35&gt;CapFinanciera2,G35&lt;=CapFinanciera3),Puntajes!$D$14,IF(AND(G35&gt;CapFinanciera3,G35&lt;=CapFinanciera4),Puntajes!$D$15,IF(G35&gt;CapFinanciera4,Puntajes!$D$16,0))))))</f>
        <v/>
      </c>
    </row>
    <row r="36" spans="3:13" x14ac:dyDescent="0.2">
      <c r="C36" s="139" t="str">
        <f>+'Capacidad Financiera'!B39</f>
        <v/>
      </c>
      <c r="D36" s="206">
        <f>IF(ISERROR(VLOOKUP(C36,'Capacidad Financiera'!$B$12:$X$62720,2,0)),"",VLOOKUP(C36,'Capacidad Financiera'!$B$12:$X$3580,2,0))</f>
        <v>0</v>
      </c>
      <c r="E36" s="288" t="str">
        <f>IF(OR(C36="",D36=""),"",IF(ISERROR(VLOOKUP(D36,'Capacidad Financiera'!$C$13:$X$62720,3,0)),"",VLOOKUP(D36,'Capacidad Financiera'!$C$13:$X$62720,3,0)))</f>
        <v/>
      </c>
      <c r="F36" s="288" t="str">
        <f>IF(OR(C36="",D36=""),"",IF(ISERROR(VLOOKUP(D36,'Capacidad Financiera'!$C$13:$X$62720,5,0)),"",VLOOKUP(D36,'Capacidad Financiera'!$C$13:$X$62720,5,0)))</f>
        <v/>
      </c>
      <c r="G36" s="290" t="str">
        <f t="shared" si="2"/>
        <v/>
      </c>
      <c r="H36" s="294" t="str">
        <f>IF(OR(D36="",E36="",F36=""),"",IF(AND(G36&gt;0,G36&lt;=CapFinanciera1),Puntajes!$D$12,IF(AND(G36&gt;CapFinanciera1,G36&lt;=CapFinanciera2),Puntajes!$D$13,IF(AND(G36&gt;CapFinanciera2,G36&lt;=CapFinanciera3),Puntajes!$D$14,IF(AND(G36&gt;CapFinanciera3,G36&lt;=CapFinanciera4),Puntajes!$D$15,IF(G36&gt;CapFinanciera4,Puntajes!$D$16,0))))))</f>
        <v/>
      </c>
    </row>
    <row r="37" spans="3:13" x14ac:dyDescent="0.2">
      <c r="C37" s="139" t="str">
        <f>+'Capacidad Financiera'!B40</f>
        <v/>
      </c>
      <c r="D37" s="206">
        <f>IF(ISERROR(VLOOKUP(C37,'Capacidad Financiera'!$B$12:$X$62720,2,0)),"",VLOOKUP(C37,'Capacidad Financiera'!$B$12:$X$3580,2,0))</f>
        <v>0</v>
      </c>
      <c r="E37" s="288" t="str">
        <f>IF(OR(C37="",D37=""),"",IF(ISERROR(VLOOKUP(D37,'Capacidad Financiera'!$C$13:$X$62720,3,0)),"",VLOOKUP(D37,'Capacidad Financiera'!$C$13:$X$62720,3,0)))</f>
        <v/>
      </c>
      <c r="F37" s="288" t="str">
        <f>IF(OR(C37="",D37=""),"",IF(ISERROR(VLOOKUP(D37,'Capacidad Financiera'!$C$13:$X$62720,5,0)),"",VLOOKUP(D37,'Capacidad Financiera'!$C$13:$X$62720,5,0)))</f>
        <v/>
      </c>
      <c r="G37" s="290" t="str">
        <f t="shared" si="2"/>
        <v/>
      </c>
      <c r="H37" s="294" t="str">
        <f>IF(OR(D37="",E37="",F37=""),"",IF(AND(G37&gt;0,G37&lt;=CapFinanciera1),Puntajes!$D$12,IF(AND(G37&gt;CapFinanciera1,G37&lt;=CapFinanciera2),Puntajes!$D$13,IF(AND(G37&gt;CapFinanciera2,G37&lt;=CapFinanciera3),Puntajes!$D$14,IF(AND(G37&gt;CapFinanciera3,G37&lt;=CapFinanciera4),Puntajes!$D$15,IF(G37&gt;CapFinanciera4,Puntajes!$D$16,0))))))</f>
        <v/>
      </c>
    </row>
    <row r="38" spans="3:13" x14ac:dyDescent="0.2">
      <c r="C38" s="139" t="str">
        <f>+'Capacidad Financiera'!B41</f>
        <v/>
      </c>
      <c r="D38" s="206">
        <f>IF(ISERROR(VLOOKUP(C38,'Capacidad Financiera'!$B$12:$X$62720,2,0)),"",VLOOKUP(C38,'Capacidad Financiera'!$B$12:$X$3580,2,0))</f>
        <v>0</v>
      </c>
      <c r="E38" s="288" t="str">
        <f>IF(OR(C38="",D38=""),"",IF(ISERROR(VLOOKUP(D38,'Capacidad Financiera'!$C$13:$X$62720,3,0)),"",VLOOKUP(D38,'Capacidad Financiera'!$C$13:$X$62720,3,0)))</f>
        <v/>
      </c>
      <c r="F38" s="288" t="str">
        <f>IF(OR(C38="",D38=""),"",IF(ISERROR(VLOOKUP(D38,'Capacidad Financiera'!$C$13:$X$62720,5,0)),"",VLOOKUP(D38,'Capacidad Financiera'!$C$13:$X$62720,5,0)))</f>
        <v/>
      </c>
      <c r="G38" s="290" t="str">
        <f t="shared" si="2"/>
        <v/>
      </c>
      <c r="H38" s="294" t="str">
        <f>IF(OR(D38="",E38="",F38=""),"",IF(AND(G38&gt;0,G38&lt;=CapFinanciera1),Puntajes!$D$12,IF(AND(G38&gt;CapFinanciera1,G38&lt;=CapFinanciera2),Puntajes!$D$13,IF(AND(G38&gt;CapFinanciera2,G38&lt;=CapFinanciera3),Puntajes!$D$14,IF(AND(G38&gt;CapFinanciera3,G38&lt;=CapFinanciera4),Puntajes!$D$15,IF(G38&gt;CapFinanciera4,Puntajes!$D$16,0))))))</f>
        <v/>
      </c>
    </row>
    <row r="39" spans="3:13" x14ac:dyDescent="0.2">
      <c r="C39" s="139" t="str">
        <f>+'Capacidad Financiera'!B42</f>
        <v/>
      </c>
      <c r="D39" s="206">
        <f>IF(ISERROR(VLOOKUP(C39,'Capacidad Financiera'!$B$12:$X$62720,2,0)),"",VLOOKUP(C39,'Capacidad Financiera'!$B$12:$X$3580,2,0))</f>
        <v>0</v>
      </c>
      <c r="E39" s="288" t="str">
        <f>IF(OR(C39="",D39=""),"",IF(ISERROR(VLOOKUP(D39,'Capacidad Financiera'!$C$13:$X$62720,3,0)),"",VLOOKUP(D39,'Capacidad Financiera'!$C$13:$X$62720,3,0)))</f>
        <v/>
      </c>
      <c r="F39" s="288" t="str">
        <f>IF(OR(C39="",D39=""),"",IF(ISERROR(VLOOKUP(D39,'Capacidad Financiera'!$C$13:$X$62720,5,0)),"",VLOOKUP(D39,'Capacidad Financiera'!$C$13:$X$62720,5,0)))</f>
        <v/>
      </c>
      <c r="G39" s="290" t="str">
        <f t="shared" si="2"/>
        <v/>
      </c>
      <c r="H39" s="294" t="str">
        <f>IF(OR(D39="",E39="",F39=""),"",IF(AND(G39&gt;0,G39&lt;=CapFinanciera1),Puntajes!$D$12,IF(AND(G39&gt;CapFinanciera1,G39&lt;=CapFinanciera2),Puntajes!$D$13,IF(AND(G39&gt;CapFinanciera2,G39&lt;=CapFinanciera3),Puntajes!$D$14,IF(AND(G39&gt;CapFinanciera3,G39&lt;=CapFinanciera4),Puntajes!$D$15,IF(G39&gt;CapFinanciera4,Puntajes!$D$16,0))))))</f>
        <v/>
      </c>
    </row>
    <row r="40" spans="3:13" x14ac:dyDescent="0.2">
      <c r="C40" s="139" t="str">
        <f>+'Capacidad Financiera'!B43</f>
        <v/>
      </c>
      <c r="D40" s="206">
        <f>IF(ISERROR(VLOOKUP(C40,'Capacidad Financiera'!$B$12:$X$62720,2,0)),"",VLOOKUP(C40,'Capacidad Financiera'!$B$12:$X$3580,2,0))</f>
        <v>0</v>
      </c>
      <c r="E40" s="288" t="str">
        <f>IF(OR(C40="",D40=""),"",IF(ISERROR(VLOOKUP(D40,'Capacidad Financiera'!$C$13:$X$62720,3,0)),"",VLOOKUP(D40,'Capacidad Financiera'!$C$13:$X$62720,3,0)))</f>
        <v/>
      </c>
      <c r="F40" s="288" t="str">
        <f>IF(OR(C40="",D40=""),"",IF(ISERROR(VLOOKUP(D40,'Capacidad Financiera'!$C$13:$X$62720,5,0)),"",VLOOKUP(D40,'Capacidad Financiera'!$C$13:$X$62720,5,0)))</f>
        <v/>
      </c>
      <c r="G40" s="290" t="str">
        <f t="shared" si="2"/>
        <v/>
      </c>
      <c r="H40" s="294" t="str">
        <f>IF(OR(D40="",E40="",F40=""),"",IF(AND(G40&gt;0,G40&lt;=CapFinanciera1),Puntajes!$D$12,IF(AND(G40&gt;CapFinanciera1,G40&lt;=CapFinanciera2),Puntajes!$D$13,IF(AND(G40&gt;CapFinanciera2,G40&lt;=CapFinanciera3),Puntajes!$D$14,IF(AND(G40&gt;CapFinanciera3,G40&lt;=CapFinanciera4),Puntajes!$D$15,IF(G40&gt;CapFinanciera4,Puntajes!$D$16,0))))))</f>
        <v/>
      </c>
    </row>
    <row r="41" spans="3:13" ht="13.5" thickBot="1" x14ac:dyDescent="0.25">
      <c r="C41" s="141" t="str">
        <f>+'Capacidad Financiera'!B44</f>
        <v/>
      </c>
      <c r="D41" s="142">
        <f>IF(ISERROR(VLOOKUP(C41,'Capacidad Financiera'!$B$12:$X$62720,2,0)),"",VLOOKUP(C41,'Capacidad Financiera'!$B$12:$X$3580,2,0))</f>
        <v>0</v>
      </c>
      <c r="E41" s="289" t="str">
        <f>IF(OR(C41="",D41=""),"",IF(ISERROR(VLOOKUP(D41,'Capacidad Financiera'!$C$13:$X$62720,3,0)),"",VLOOKUP(D41,'Capacidad Financiera'!$C$13:$X$62720,3,0)))</f>
        <v/>
      </c>
      <c r="F41" s="289" t="str">
        <f>IF(OR(C41="",D41=""),"",IF(ISERROR(VLOOKUP(D41,'Capacidad Financiera'!$C$13:$X$62720,5,0)),"",VLOOKUP(D41,'Capacidad Financiera'!$C$13:$X$62720,5,0)))</f>
        <v/>
      </c>
      <c r="G41" s="291" t="str">
        <f t="shared" si="2"/>
        <v/>
      </c>
      <c r="H41" s="295" t="str">
        <f>IF(OR(D41="",E41="",F41=""),"",IF(AND(G41&gt;0,G41&lt;=CapFinanciera1),Puntajes!$D$12,IF(AND(G41&gt;CapFinanciera1,G41&lt;=CapFinanciera2),Puntajes!$D$13,IF(AND(G41&gt;CapFinanciera2,G41&lt;=CapFinanciera3),Puntajes!$D$14,IF(AND(G41&gt;CapFinanciera3,G41&lt;=CapFinanciera4),Puntajes!$D$15,IF(G41&gt;CapFinanciera4,Puntajes!$D$16,0))))))</f>
        <v/>
      </c>
    </row>
    <row r="42" spans="3:13" x14ac:dyDescent="0.2">
      <c r="C42" s="133">
        <f>+'Capacidad Financiera'!B45</f>
        <v>4</v>
      </c>
      <c r="D42" s="134" t="str">
        <f>IF(ISERROR(VLOOKUP(C42,'Capacidad Financiera'!$B$12:$X$62720,2,0)),"",VLOOKUP(C42,'Capacidad Financiera'!$B$12:$X$3580,2,0))</f>
        <v>CONSORCIO GODCO -SYM 2014</v>
      </c>
      <c r="E42" s="287" t="str">
        <f>IF(C43="",IF(C42&lt;&gt;"",IF(ISERROR(VLOOKUP(D42,'Capacidad Financiera'!$C$12:$H$22,3,0)),"",VLOOKUP(D42,'Capacidad Financiera'!$C$12:$H$22,3,0))),"")</f>
        <v/>
      </c>
      <c r="F42" s="287" t="str">
        <f>IF(C43="",IF(C42&lt;&gt;"",IF(ISERROR(VLOOKUP(D42,'Capacidad Financiera'!$C$12:$H$22,5,0)),"",VLOOKUP(D42,'Capacidad Financiera'!$C$12:$H$22,5,0))),"")</f>
        <v/>
      </c>
      <c r="G42" s="203" t="str">
        <f>IF(OR(D42="",E42="",F42=""),"",IF(OR(E42=0,F42=0),0,E42/F42))</f>
        <v/>
      </c>
      <c r="H42" s="278" t="str">
        <f>IF(C43="",IF(AND(E42="",F42=""),"",IF(AND(G42&gt;0,G42&lt;=CapFinanciera1),Puntajes!$D$12,IF(AND(G42&gt;CapFinanciera1,G42&lt;=CapFinanciera2),Puntajes!$D$13,IF(AND(G42&gt;CapFinanciera2,G42&lt;=CapFinanciera3),Puntajes!$D$14,IF(AND(G42&gt;CapFinanciera3,G42&lt;=CapFinanciera4),Puntajes!$D$15,IF(G42&gt;CapFinanciera4,Puntajes!$D$16,0)))))),"")</f>
        <v/>
      </c>
      <c r="J42" s="246"/>
      <c r="K42" s="247"/>
      <c r="L42" s="229"/>
      <c r="M42" s="248"/>
    </row>
    <row r="43" spans="3:13" ht="25.5" x14ac:dyDescent="0.2">
      <c r="C43" s="139">
        <f>+'Capacidad Financiera'!B46</f>
        <v>4.0999999999999996</v>
      </c>
      <c r="D43" s="206" t="str">
        <f>IF(ISERROR(VLOOKUP(C43,'Capacidad Financiera'!$B$12:$X$62720,2,0)),"",VLOOKUP(C43,'Capacidad Financiera'!$B$12:$X$3580,2,0))</f>
        <v>CI GRODCO S EN CA INGENIEROS CIVILES</v>
      </c>
      <c r="E43" s="288">
        <f>IF(OR(C43="",D43=""),"",IF(ISERROR(VLOOKUP(D43,'Capacidad Financiera'!$C$13:$X$62720,3,0)),"",VLOOKUP(D43,'Capacidad Financiera'!$C$13:$X$62720,3,0)))</f>
        <v>206578272000</v>
      </c>
      <c r="F43" s="288">
        <f>IF(OR(C43="",D43=""),"",IF(ISERROR(VLOOKUP(D43,'Capacidad Financiera'!$C$13:$X$62720,5,0)),"",VLOOKUP(D43,'Capacidad Financiera'!$C$13:$X$62720,5,0)))</f>
        <v>80040795000</v>
      </c>
      <c r="G43" s="290">
        <f t="shared" ref="G43:G52" si="3">IF(OR(D43="",E43="",F43=""),"",IF(OR(E43=0,F43=0),0,E43/F43))</f>
        <v>2.5809122960360402</v>
      </c>
      <c r="H43" s="294">
        <f>IF(OR(D43="",E43="",F43=""),"",IF(AND(G43&gt;0,G43&lt;=CapFinanciera1),Puntajes!$D$12,IF(AND(G43&gt;CapFinanciera1,G43&lt;=CapFinanciera2),Puntajes!$D$13,IF(AND(G43&gt;CapFinanciera2,G43&lt;=CapFinanciera3),Puntajes!$D$14,IF(AND(G43&gt;CapFinanciera3,G43&lt;=CapFinanciera4),Puntajes!$D$15,IF(G43&gt;CapFinanciera4,Puntajes!$D$16,0))))))</f>
        <v>40</v>
      </c>
    </row>
    <row r="44" spans="3:13" x14ac:dyDescent="0.2">
      <c r="C44" s="139">
        <f>+'Capacidad Financiera'!B47</f>
        <v>4.1999999999999993</v>
      </c>
      <c r="D44" s="206" t="str">
        <f>IF(ISERROR(VLOOKUP(C44,'Capacidad Financiera'!$B$12:$X$62720,2,0)),"",VLOOKUP(C44,'Capacidad Financiera'!$B$12:$X$3580,2,0))</f>
        <v>SYM INGENIERIA SAS</v>
      </c>
      <c r="E44" s="288">
        <f>IF(OR(C44="",D44=""),"",IF(ISERROR(VLOOKUP(D44,'Capacidad Financiera'!$C$13:$X$62720,3,0)),"",VLOOKUP(D44,'Capacidad Financiera'!$C$13:$X$62720,3,0)))</f>
        <v>1946412532</v>
      </c>
      <c r="F44" s="288">
        <f>IF(OR(C44="",D44=""),"",IF(ISERROR(VLOOKUP(D44,'Capacidad Financiera'!$C$13:$X$62720,5,0)),"",VLOOKUP(D44,'Capacidad Financiera'!$C$13:$X$62720,5,0)))</f>
        <v>48037506</v>
      </c>
      <c r="G44" s="290">
        <f t="shared" si="3"/>
        <v>40.518600861585114</v>
      </c>
      <c r="H44" s="294">
        <f>IF(OR(D44="",E44="",F44=""),"",IF(AND(G44&gt;0,G44&lt;=CapFinanciera1),Puntajes!$D$12,IF(AND(G44&gt;CapFinanciera1,G44&lt;=CapFinanciera2),Puntajes!$D$13,IF(AND(G44&gt;CapFinanciera2,G44&lt;=CapFinanciera3),Puntajes!$D$14,IF(AND(G44&gt;CapFinanciera3,G44&lt;=CapFinanciera4),Puntajes!$D$15,IF(G44&gt;CapFinanciera4,Puntajes!$D$16,0))))))</f>
        <v>40</v>
      </c>
    </row>
    <row r="45" spans="3:13" x14ac:dyDescent="0.2">
      <c r="C45" s="139" t="str">
        <f>+'Capacidad Financiera'!B48</f>
        <v/>
      </c>
      <c r="D45" s="206">
        <f>IF(ISERROR(VLOOKUP(C45,'Capacidad Financiera'!$B$12:$X$62720,2,0)),"",VLOOKUP(C45,'Capacidad Financiera'!$B$12:$X$3580,2,0))</f>
        <v>0</v>
      </c>
      <c r="E45" s="288" t="str">
        <f>IF(OR(C45="",D45=""),"",IF(ISERROR(VLOOKUP(D45,'Capacidad Financiera'!$C$13:$X$62720,3,0)),"",VLOOKUP(D45,'Capacidad Financiera'!$C$13:$X$62720,3,0)))</f>
        <v/>
      </c>
      <c r="F45" s="288" t="str">
        <f>IF(OR(C45="",D45=""),"",IF(ISERROR(VLOOKUP(D45,'Capacidad Financiera'!$C$13:$X$62720,5,0)),"",VLOOKUP(D45,'Capacidad Financiera'!$C$13:$X$62720,5,0)))</f>
        <v/>
      </c>
      <c r="G45" s="290" t="str">
        <f t="shared" si="3"/>
        <v/>
      </c>
      <c r="H45" s="294" t="str">
        <f>IF(OR(D45="",E45="",F45=""),"",IF(AND(G45&gt;0,G45&lt;=CapFinanciera1),Puntajes!$D$12,IF(AND(G45&gt;CapFinanciera1,G45&lt;=CapFinanciera2),Puntajes!$D$13,IF(AND(G45&gt;CapFinanciera2,G45&lt;=CapFinanciera3),Puntajes!$D$14,IF(AND(G45&gt;CapFinanciera3,G45&lt;=CapFinanciera4),Puntajes!$D$15,IF(G45&gt;CapFinanciera4,Puntajes!$D$16,0))))))</f>
        <v/>
      </c>
    </row>
    <row r="46" spans="3:13" x14ac:dyDescent="0.2">
      <c r="C46" s="139" t="str">
        <f>+'Capacidad Financiera'!B49</f>
        <v/>
      </c>
      <c r="D46" s="206">
        <f>IF(ISERROR(VLOOKUP(C46,'Capacidad Financiera'!$B$12:$X$62720,2,0)),"",VLOOKUP(C46,'Capacidad Financiera'!$B$12:$X$3580,2,0))</f>
        <v>0</v>
      </c>
      <c r="E46" s="288" t="str">
        <f>IF(OR(C46="",D46=""),"",IF(ISERROR(VLOOKUP(D46,'Capacidad Financiera'!$C$13:$X$62720,3,0)),"",VLOOKUP(D46,'Capacidad Financiera'!$C$13:$X$62720,3,0)))</f>
        <v/>
      </c>
      <c r="F46" s="288" t="str">
        <f>IF(OR(C46="",D46=""),"",IF(ISERROR(VLOOKUP(D46,'Capacidad Financiera'!$C$13:$X$62720,5,0)),"",VLOOKUP(D46,'Capacidad Financiera'!$C$13:$X$62720,5,0)))</f>
        <v/>
      </c>
      <c r="G46" s="290" t="str">
        <f t="shared" si="3"/>
        <v/>
      </c>
      <c r="H46" s="294" t="str">
        <f>IF(OR(D46="",E46="",F46=""),"",IF(AND(G46&gt;0,G46&lt;=CapFinanciera1),Puntajes!$D$12,IF(AND(G46&gt;CapFinanciera1,G46&lt;=CapFinanciera2),Puntajes!$D$13,IF(AND(G46&gt;CapFinanciera2,G46&lt;=CapFinanciera3),Puntajes!$D$14,IF(AND(G46&gt;CapFinanciera3,G46&lt;=CapFinanciera4),Puntajes!$D$15,IF(G46&gt;CapFinanciera4,Puntajes!$D$16,0))))))</f>
        <v/>
      </c>
    </row>
    <row r="47" spans="3:13" x14ac:dyDescent="0.2">
      <c r="C47" s="139" t="str">
        <f>+'Capacidad Financiera'!B50</f>
        <v/>
      </c>
      <c r="D47" s="206">
        <f>IF(ISERROR(VLOOKUP(C47,'Capacidad Financiera'!$B$12:$X$62720,2,0)),"",VLOOKUP(C47,'Capacidad Financiera'!$B$12:$X$3580,2,0))</f>
        <v>0</v>
      </c>
      <c r="E47" s="288" t="str">
        <f>IF(OR(C47="",D47=""),"",IF(ISERROR(VLOOKUP(D47,'Capacidad Financiera'!$C$13:$X$62720,3,0)),"",VLOOKUP(D47,'Capacidad Financiera'!$C$13:$X$62720,3,0)))</f>
        <v/>
      </c>
      <c r="F47" s="288" t="str">
        <f>IF(OR(C47="",D47=""),"",IF(ISERROR(VLOOKUP(D47,'Capacidad Financiera'!$C$13:$X$62720,5,0)),"",VLOOKUP(D47,'Capacidad Financiera'!$C$13:$X$62720,5,0)))</f>
        <v/>
      </c>
      <c r="G47" s="290" t="str">
        <f t="shared" si="3"/>
        <v/>
      </c>
      <c r="H47" s="294" t="str">
        <f>IF(OR(D47="",E47="",F47=""),"",IF(AND(G47&gt;0,G47&lt;=CapFinanciera1),Puntajes!$D$12,IF(AND(G47&gt;CapFinanciera1,G47&lt;=CapFinanciera2),Puntajes!$D$13,IF(AND(G47&gt;CapFinanciera2,G47&lt;=CapFinanciera3),Puntajes!$D$14,IF(AND(G47&gt;CapFinanciera3,G47&lt;=CapFinanciera4),Puntajes!$D$15,IF(G47&gt;CapFinanciera4,Puntajes!$D$16,0))))))</f>
        <v/>
      </c>
    </row>
    <row r="48" spans="3:13" x14ac:dyDescent="0.2">
      <c r="C48" s="139" t="str">
        <f>+'Capacidad Financiera'!B51</f>
        <v/>
      </c>
      <c r="D48" s="206">
        <f>IF(ISERROR(VLOOKUP(C48,'Capacidad Financiera'!$B$12:$X$62720,2,0)),"",VLOOKUP(C48,'Capacidad Financiera'!$B$12:$X$3580,2,0))</f>
        <v>0</v>
      </c>
      <c r="E48" s="288" t="str">
        <f>IF(OR(C48="",D48=""),"",IF(ISERROR(VLOOKUP(D48,'Capacidad Financiera'!$C$13:$X$62720,3,0)),"",VLOOKUP(D48,'Capacidad Financiera'!$C$13:$X$62720,3,0)))</f>
        <v/>
      </c>
      <c r="F48" s="288" t="str">
        <f>IF(OR(C48="",D48=""),"",IF(ISERROR(VLOOKUP(D48,'Capacidad Financiera'!$C$13:$X$62720,5,0)),"",VLOOKUP(D48,'Capacidad Financiera'!$C$13:$X$62720,5,0)))</f>
        <v/>
      </c>
      <c r="G48" s="290" t="str">
        <f t="shared" si="3"/>
        <v/>
      </c>
      <c r="H48" s="294" t="str">
        <f>IF(OR(D48="",E48="",F48=""),"",IF(AND(G48&gt;0,G48&lt;=CapFinanciera1),Puntajes!$D$12,IF(AND(G48&gt;CapFinanciera1,G48&lt;=CapFinanciera2),Puntajes!$D$13,IF(AND(G48&gt;CapFinanciera2,G48&lt;=CapFinanciera3),Puntajes!$D$14,IF(AND(G48&gt;CapFinanciera3,G48&lt;=CapFinanciera4),Puntajes!$D$15,IF(G48&gt;CapFinanciera4,Puntajes!$D$16,0))))))</f>
        <v/>
      </c>
    </row>
    <row r="49" spans="3:13" x14ac:dyDescent="0.2">
      <c r="C49" s="139" t="str">
        <f>+'Capacidad Financiera'!B52</f>
        <v/>
      </c>
      <c r="D49" s="206">
        <f>IF(ISERROR(VLOOKUP(C49,'Capacidad Financiera'!$B$12:$X$62720,2,0)),"",VLOOKUP(C49,'Capacidad Financiera'!$B$12:$X$3580,2,0))</f>
        <v>0</v>
      </c>
      <c r="E49" s="288" t="str">
        <f>IF(OR(C49="",D49=""),"",IF(ISERROR(VLOOKUP(D49,'Capacidad Financiera'!$C$13:$X$62720,3,0)),"",VLOOKUP(D49,'Capacidad Financiera'!$C$13:$X$62720,3,0)))</f>
        <v/>
      </c>
      <c r="F49" s="288" t="str">
        <f>IF(OR(C49="",D49=""),"",IF(ISERROR(VLOOKUP(D49,'Capacidad Financiera'!$C$13:$X$62720,5,0)),"",VLOOKUP(D49,'Capacidad Financiera'!$C$13:$X$62720,5,0)))</f>
        <v/>
      </c>
      <c r="G49" s="290" t="str">
        <f t="shared" si="3"/>
        <v/>
      </c>
      <c r="H49" s="294" t="str">
        <f>IF(OR(D49="",E49="",F49=""),"",IF(AND(G49&gt;0,G49&lt;=CapFinanciera1),Puntajes!$D$12,IF(AND(G49&gt;CapFinanciera1,G49&lt;=CapFinanciera2),Puntajes!$D$13,IF(AND(G49&gt;CapFinanciera2,G49&lt;=CapFinanciera3),Puntajes!$D$14,IF(AND(G49&gt;CapFinanciera3,G49&lt;=CapFinanciera4),Puntajes!$D$15,IF(G49&gt;CapFinanciera4,Puntajes!$D$16,0))))))</f>
        <v/>
      </c>
    </row>
    <row r="50" spans="3:13" x14ac:dyDescent="0.2">
      <c r="C50" s="139" t="str">
        <f>+'Capacidad Financiera'!B53</f>
        <v/>
      </c>
      <c r="D50" s="206">
        <f>IF(ISERROR(VLOOKUP(C50,'Capacidad Financiera'!$B$12:$X$62720,2,0)),"",VLOOKUP(C50,'Capacidad Financiera'!$B$12:$X$3580,2,0))</f>
        <v>0</v>
      </c>
      <c r="E50" s="288" t="str">
        <f>IF(OR(C50="",D50=""),"",IF(ISERROR(VLOOKUP(D50,'Capacidad Financiera'!$C$13:$X$62720,3,0)),"",VLOOKUP(D50,'Capacidad Financiera'!$C$13:$X$62720,3,0)))</f>
        <v/>
      </c>
      <c r="F50" s="288" t="str">
        <f>IF(OR(C50="",D50=""),"",IF(ISERROR(VLOOKUP(D50,'Capacidad Financiera'!$C$13:$X$62720,5,0)),"",VLOOKUP(D50,'Capacidad Financiera'!$C$13:$X$62720,5,0)))</f>
        <v/>
      </c>
      <c r="G50" s="290" t="str">
        <f t="shared" si="3"/>
        <v/>
      </c>
      <c r="H50" s="294" t="str">
        <f>IF(OR(D50="",E50="",F50=""),"",IF(AND(G50&gt;0,G50&lt;=CapFinanciera1),Puntajes!$D$12,IF(AND(G50&gt;CapFinanciera1,G50&lt;=CapFinanciera2),Puntajes!$D$13,IF(AND(G50&gt;CapFinanciera2,G50&lt;=CapFinanciera3),Puntajes!$D$14,IF(AND(G50&gt;CapFinanciera3,G50&lt;=CapFinanciera4),Puntajes!$D$15,IF(G50&gt;CapFinanciera4,Puntajes!$D$16,0))))))</f>
        <v/>
      </c>
    </row>
    <row r="51" spans="3:13" x14ac:dyDescent="0.2">
      <c r="C51" s="139" t="str">
        <f>+'Capacidad Financiera'!B54</f>
        <v/>
      </c>
      <c r="D51" s="206">
        <f>IF(ISERROR(VLOOKUP(C51,'Capacidad Financiera'!$B$12:$X$62720,2,0)),"",VLOOKUP(C51,'Capacidad Financiera'!$B$12:$X$3580,2,0))</f>
        <v>0</v>
      </c>
      <c r="E51" s="288" t="str">
        <f>IF(OR(C51="",D51=""),"",IF(ISERROR(VLOOKUP(D51,'Capacidad Financiera'!$C$13:$X$62720,3,0)),"",VLOOKUP(D51,'Capacidad Financiera'!$C$13:$X$62720,3,0)))</f>
        <v/>
      </c>
      <c r="F51" s="288" t="str">
        <f>IF(OR(C51="",D51=""),"",IF(ISERROR(VLOOKUP(D51,'Capacidad Financiera'!$C$13:$X$62720,5,0)),"",VLOOKUP(D51,'Capacidad Financiera'!$C$13:$X$62720,5,0)))</f>
        <v/>
      </c>
      <c r="G51" s="290" t="str">
        <f t="shared" si="3"/>
        <v/>
      </c>
      <c r="H51" s="294" t="str">
        <f>IF(OR(D51="",E51="",F51=""),"",IF(AND(G51&gt;0,G51&lt;=CapFinanciera1),Puntajes!$D$12,IF(AND(G51&gt;CapFinanciera1,G51&lt;=CapFinanciera2),Puntajes!$D$13,IF(AND(G51&gt;CapFinanciera2,G51&lt;=CapFinanciera3),Puntajes!$D$14,IF(AND(G51&gt;CapFinanciera3,G51&lt;=CapFinanciera4),Puntajes!$D$15,IF(G51&gt;CapFinanciera4,Puntajes!$D$16,0))))))</f>
        <v/>
      </c>
    </row>
    <row r="52" spans="3:13" ht="13.5" thickBot="1" x14ac:dyDescent="0.25">
      <c r="C52" s="141" t="str">
        <f>+'Capacidad Financiera'!B55</f>
        <v/>
      </c>
      <c r="D52" s="142">
        <f>IF(ISERROR(VLOOKUP(C52,'Capacidad Financiera'!$B$12:$X$62720,2,0)),"",VLOOKUP(C52,'Capacidad Financiera'!$B$12:$X$3580,2,0))</f>
        <v>0</v>
      </c>
      <c r="E52" s="289" t="str">
        <f>IF(OR(C52="",D52=""),"",IF(ISERROR(VLOOKUP(D52,'Capacidad Financiera'!$C$13:$X$62720,3,0)),"",VLOOKUP(D52,'Capacidad Financiera'!$C$13:$X$62720,3,0)))</f>
        <v/>
      </c>
      <c r="F52" s="289" t="str">
        <f>IF(OR(C52="",D52=""),"",IF(ISERROR(VLOOKUP(D52,'Capacidad Financiera'!$C$13:$X$62720,5,0)),"",VLOOKUP(D52,'Capacidad Financiera'!$C$13:$X$62720,5,0)))</f>
        <v/>
      </c>
      <c r="G52" s="291" t="str">
        <f t="shared" si="3"/>
        <v/>
      </c>
      <c r="H52" s="295" t="str">
        <f>IF(OR(D52="",E52="",F52=""),"",IF(AND(G52&gt;0,G52&lt;=CapFinanciera1),Puntajes!$D$12,IF(AND(G52&gt;CapFinanciera1,G52&lt;=CapFinanciera2),Puntajes!$D$13,IF(AND(G52&gt;CapFinanciera2,G52&lt;=CapFinanciera3),Puntajes!$D$14,IF(AND(G52&gt;CapFinanciera3,G52&lt;=CapFinanciera4),Puntajes!$D$15,IF(G52&gt;CapFinanciera4,Puntajes!$D$16,0))))))</f>
        <v/>
      </c>
    </row>
    <row r="53" spans="3:13" x14ac:dyDescent="0.2">
      <c r="C53" s="133">
        <f>+'Capacidad Financiera'!B56</f>
        <v>5</v>
      </c>
      <c r="D53" s="134" t="str">
        <f>IF(ISERROR(VLOOKUP(C53,'Capacidad Financiera'!$B$12:$X$62720,2,0)),"",VLOOKUP(C53,'Capacidad Financiera'!$B$12:$X$3580,2,0))</f>
        <v>CONSORCIO VIAS DE NARIÑO</v>
      </c>
      <c r="E53" s="287" t="str">
        <f>IF(C54="",IF(C53&lt;&gt;"",IF(ISERROR(VLOOKUP(D53,'Capacidad Financiera'!$C$12:$H$22,3,0)),"",VLOOKUP(D53,'Capacidad Financiera'!$C$12:$H$22,3,0))),"")</f>
        <v/>
      </c>
      <c r="F53" s="287" t="str">
        <f>IF(C54="",IF(C53&lt;&gt;"",IF(ISERROR(VLOOKUP(D53,'Capacidad Financiera'!$C$12:$H$22,5,0)),"",VLOOKUP(D53,'Capacidad Financiera'!$C$12:$H$22,5,0))),"")</f>
        <v/>
      </c>
      <c r="G53" s="203" t="str">
        <f>IF(OR(D53="",E53="",F53=""),"",IF(OR(E53=0,F53=0),0,E53/F53))</f>
        <v/>
      </c>
      <c r="H53" s="278" t="str">
        <f>IF(C54="",IF(AND(E53="",F53=""),"",IF(AND(G53&gt;0,G53&lt;=CapFinanciera1),Puntajes!$D$12,IF(AND(G53&gt;CapFinanciera1,G53&lt;=CapFinanciera2),Puntajes!$D$13,IF(AND(G53&gt;CapFinanciera2,G53&lt;=CapFinanciera3),Puntajes!$D$14,IF(AND(G53&gt;CapFinanciera3,G53&lt;=CapFinanciera4),Puntajes!$D$15,IF(G53&gt;CapFinanciera4,Puntajes!$D$16,0)))))),"")</f>
        <v/>
      </c>
      <c r="J53" s="246"/>
      <c r="K53" s="247"/>
      <c r="L53" s="229"/>
      <c r="M53" s="248"/>
    </row>
    <row r="54" spans="3:13" ht="25.5" x14ac:dyDescent="0.2">
      <c r="C54" s="139">
        <f>+'Capacidad Financiera'!B57</f>
        <v>5.0999999999999996</v>
      </c>
      <c r="D54" s="206" t="str">
        <f>IF(ISERROR(VLOOKUP(C54,'Capacidad Financiera'!$B$12:$X$62720,2,0)),"",VLOOKUP(C54,'Capacidad Financiera'!$B$12:$X$3580,2,0))</f>
        <v>GAICO INGENIEROS CONSTRUCTORES S.A.</v>
      </c>
      <c r="E54" s="288">
        <f>IF(OR(C54="",D54=""),"",IF(ISERROR(VLOOKUP(D54,'Capacidad Financiera'!$C$13:$X$62720,3,0)),"",VLOOKUP(D54,'Capacidad Financiera'!$C$13:$X$62720,3,0)))</f>
        <v>34449244000</v>
      </c>
      <c r="F54" s="288">
        <f>IF(OR(C54="",D54=""),"",IF(ISERROR(VLOOKUP(D54,'Capacidad Financiera'!$C$13:$X$62720,5,0)),"",VLOOKUP(D54,'Capacidad Financiera'!$C$13:$X$62720,5,0)))</f>
        <v>9164733000</v>
      </c>
      <c r="G54" s="290">
        <f t="shared" ref="G54:G63" si="4">IF(OR(D54="",E54="",F54=""),"",IF(OR(E54=0,F54=0),0,E54/F54))</f>
        <v>3.7588922666923303</v>
      </c>
      <c r="H54" s="294">
        <f>IF(OR(D54="",E54="",F54=""),"",IF(AND(G54&gt;0,G54&lt;=CapFinanciera1),Puntajes!$D$12,IF(AND(G54&gt;CapFinanciera1,G54&lt;=CapFinanciera2),Puntajes!$D$13,IF(AND(G54&gt;CapFinanciera2,G54&lt;=CapFinanciera3),Puntajes!$D$14,IF(AND(G54&gt;CapFinanciera3,G54&lt;=CapFinanciera4),Puntajes!$D$15,IF(G54&gt;CapFinanciera4,Puntajes!$D$16,0))))))</f>
        <v>40</v>
      </c>
    </row>
    <row r="55" spans="3:13" x14ac:dyDescent="0.2">
      <c r="C55" s="139">
        <f>+'Capacidad Financiera'!B58</f>
        <v>5.1999999999999993</v>
      </c>
      <c r="D55" s="206" t="str">
        <f>IF(ISERROR(VLOOKUP(C55,'Capacidad Financiera'!$B$12:$X$62720,2,0)),"",VLOOKUP(C55,'Capacidad Financiera'!$B$12:$X$3580,2,0))</f>
        <v>ALVARADO Y DURING LIMITADA</v>
      </c>
      <c r="E55" s="288">
        <f>IF(OR(C55="",D55=""),"",IF(ISERROR(VLOOKUP(D55,'Capacidad Financiera'!$C$13:$X$62720,3,0)),"",VLOOKUP(D55,'Capacidad Financiera'!$C$13:$X$62720,3,0)))</f>
        <v>1958983153</v>
      </c>
      <c r="F55" s="288">
        <f>IF(OR(C55="",D55=""),"",IF(ISERROR(VLOOKUP(D55,'Capacidad Financiera'!$C$13:$X$62720,5,0)),"",VLOOKUP(D55,'Capacidad Financiera'!$C$13:$X$62720,5,0)))</f>
        <v>1678651579</v>
      </c>
      <c r="G55" s="290">
        <f t="shared" si="4"/>
        <v>1.1669980700622806</v>
      </c>
      <c r="H55" s="294">
        <f>IF(OR(D55="",E55="",F55=""),"",IF(AND(G55&gt;0,G55&lt;=CapFinanciera1),Puntajes!$D$12,IF(AND(G55&gt;CapFinanciera1,G55&lt;=CapFinanciera2),Puntajes!$D$13,IF(AND(G55&gt;CapFinanciera2,G55&lt;=CapFinanciera3),Puntajes!$D$14,IF(AND(G55&gt;CapFinanciera3,G55&lt;=CapFinanciera4),Puntajes!$D$15,IF(G55&gt;CapFinanciera4,Puntajes!$D$16,0))))))</f>
        <v>35</v>
      </c>
    </row>
    <row r="56" spans="3:13" x14ac:dyDescent="0.2">
      <c r="C56" s="139" t="str">
        <f>+'Capacidad Financiera'!B59</f>
        <v/>
      </c>
      <c r="D56" s="206">
        <f>IF(ISERROR(VLOOKUP(C56,'Capacidad Financiera'!$B$12:$X$62720,2,0)),"",VLOOKUP(C56,'Capacidad Financiera'!$B$12:$X$3580,2,0))</f>
        <v>0</v>
      </c>
      <c r="E56" s="288" t="str">
        <f>IF(OR(C56="",D56=""),"",IF(ISERROR(VLOOKUP(D56,'Capacidad Financiera'!$C$13:$X$62720,3,0)),"",VLOOKUP(D56,'Capacidad Financiera'!$C$13:$X$62720,3,0)))</f>
        <v/>
      </c>
      <c r="F56" s="288" t="str">
        <f>IF(OR(C56="",D56=""),"",IF(ISERROR(VLOOKUP(D56,'Capacidad Financiera'!$C$13:$X$62720,5,0)),"",VLOOKUP(D56,'Capacidad Financiera'!$C$13:$X$62720,5,0)))</f>
        <v/>
      </c>
      <c r="G56" s="290" t="str">
        <f t="shared" si="4"/>
        <v/>
      </c>
      <c r="H56" s="294" t="str">
        <f>IF(OR(D56="",E56="",F56=""),"",IF(AND(G56&gt;0,G56&lt;=CapFinanciera1),Puntajes!$D$12,IF(AND(G56&gt;CapFinanciera1,G56&lt;=CapFinanciera2),Puntajes!$D$13,IF(AND(G56&gt;CapFinanciera2,G56&lt;=CapFinanciera3),Puntajes!$D$14,IF(AND(G56&gt;CapFinanciera3,G56&lt;=CapFinanciera4),Puntajes!$D$15,IF(G56&gt;CapFinanciera4,Puntajes!$D$16,0))))))</f>
        <v/>
      </c>
    </row>
    <row r="57" spans="3:13" x14ac:dyDescent="0.2">
      <c r="C57" s="139" t="str">
        <f>+'Capacidad Financiera'!B60</f>
        <v/>
      </c>
      <c r="D57" s="206">
        <f>IF(ISERROR(VLOOKUP(C57,'Capacidad Financiera'!$B$12:$X$62720,2,0)),"",VLOOKUP(C57,'Capacidad Financiera'!$B$12:$X$3580,2,0))</f>
        <v>0</v>
      </c>
      <c r="E57" s="288" t="str">
        <f>IF(OR(C57="",D57=""),"",IF(ISERROR(VLOOKUP(D57,'Capacidad Financiera'!$C$13:$X$62720,3,0)),"",VLOOKUP(D57,'Capacidad Financiera'!$C$13:$X$62720,3,0)))</f>
        <v/>
      </c>
      <c r="F57" s="288" t="str">
        <f>IF(OR(C57="",D57=""),"",IF(ISERROR(VLOOKUP(D57,'Capacidad Financiera'!$C$13:$X$62720,5,0)),"",VLOOKUP(D57,'Capacidad Financiera'!$C$13:$X$62720,5,0)))</f>
        <v/>
      </c>
      <c r="G57" s="290" t="str">
        <f t="shared" si="4"/>
        <v/>
      </c>
      <c r="H57" s="294" t="str">
        <f>IF(OR(D57="",E57="",F57=""),"",IF(AND(G57&gt;0,G57&lt;=CapFinanciera1),Puntajes!$D$12,IF(AND(G57&gt;CapFinanciera1,G57&lt;=CapFinanciera2),Puntajes!$D$13,IF(AND(G57&gt;CapFinanciera2,G57&lt;=CapFinanciera3),Puntajes!$D$14,IF(AND(G57&gt;CapFinanciera3,G57&lt;=CapFinanciera4),Puntajes!$D$15,IF(G57&gt;CapFinanciera4,Puntajes!$D$16,0))))))</f>
        <v/>
      </c>
    </row>
    <row r="58" spans="3:13" x14ac:dyDescent="0.2">
      <c r="C58" s="139" t="str">
        <f>+'Capacidad Financiera'!B61</f>
        <v/>
      </c>
      <c r="D58" s="206">
        <f>IF(ISERROR(VLOOKUP(C58,'Capacidad Financiera'!$B$12:$X$62720,2,0)),"",VLOOKUP(C58,'Capacidad Financiera'!$B$12:$X$3580,2,0))</f>
        <v>0</v>
      </c>
      <c r="E58" s="288" t="str">
        <f>IF(OR(C58="",D58=""),"",IF(ISERROR(VLOOKUP(D58,'Capacidad Financiera'!$C$13:$X$62720,3,0)),"",VLOOKUP(D58,'Capacidad Financiera'!$C$13:$X$62720,3,0)))</f>
        <v/>
      </c>
      <c r="F58" s="288" t="str">
        <f>IF(OR(C58="",D58=""),"",IF(ISERROR(VLOOKUP(D58,'Capacidad Financiera'!$C$13:$X$62720,5,0)),"",VLOOKUP(D58,'Capacidad Financiera'!$C$13:$X$62720,5,0)))</f>
        <v/>
      </c>
      <c r="G58" s="290" t="str">
        <f t="shared" si="4"/>
        <v/>
      </c>
      <c r="H58" s="294" t="str">
        <f>IF(OR(D58="",E58="",F58=""),"",IF(AND(G58&gt;0,G58&lt;=CapFinanciera1),Puntajes!$D$12,IF(AND(G58&gt;CapFinanciera1,G58&lt;=CapFinanciera2),Puntajes!$D$13,IF(AND(G58&gt;CapFinanciera2,G58&lt;=CapFinanciera3),Puntajes!$D$14,IF(AND(G58&gt;CapFinanciera3,G58&lt;=CapFinanciera4),Puntajes!$D$15,IF(G58&gt;CapFinanciera4,Puntajes!$D$16,0))))))</f>
        <v/>
      </c>
    </row>
    <row r="59" spans="3:13" x14ac:dyDescent="0.2">
      <c r="C59" s="139" t="str">
        <f>+'Capacidad Financiera'!B62</f>
        <v/>
      </c>
      <c r="D59" s="206">
        <f>IF(ISERROR(VLOOKUP(C59,'Capacidad Financiera'!$B$12:$X$62720,2,0)),"",VLOOKUP(C59,'Capacidad Financiera'!$B$12:$X$3580,2,0))</f>
        <v>0</v>
      </c>
      <c r="E59" s="288" t="str">
        <f>IF(OR(C59="",D59=""),"",IF(ISERROR(VLOOKUP(D59,'Capacidad Financiera'!$C$13:$X$62720,3,0)),"",VLOOKUP(D59,'Capacidad Financiera'!$C$13:$X$62720,3,0)))</f>
        <v/>
      </c>
      <c r="F59" s="288" t="str">
        <f>IF(OR(C59="",D59=""),"",IF(ISERROR(VLOOKUP(D59,'Capacidad Financiera'!$C$13:$X$62720,5,0)),"",VLOOKUP(D59,'Capacidad Financiera'!$C$13:$X$62720,5,0)))</f>
        <v/>
      </c>
      <c r="G59" s="290" t="str">
        <f t="shared" si="4"/>
        <v/>
      </c>
      <c r="H59" s="294" t="str">
        <f>IF(OR(D59="",E59="",F59=""),"",IF(AND(G59&gt;0,G59&lt;=CapFinanciera1),Puntajes!$D$12,IF(AND(G59&gt;CapFinanciera1,G59&lt;=CapFinanciera2),Puntajes!$D$13,IF(AND(G59&gt;CapFinanciera2,G59&lt;=CapFinanciera3),Puntajes!$D$14,IF(AND(G59&gt;CapFinanciera3,G59&lt;=CapFinanciera4),Puntajes!$D$15,IF(G59&gt;CapFinanciera4,Puntajes!$D$16,0))))))</f>
        <v/>
      </c>
    </row>
    <row r="60" spans="3:13" x14ac:dyDescent="0.2">
      <c r="C60" s="139" t="str">
        <f>+'Capacidad Financiera'!B63</f>
        <v/>
      </c>
      <c r="D60" s="206">
        <f>IF(ISERROR(VLOOKUP(C60,'Capacidad Financiera'!$B$12:$X$62720,2,0)),"",VLOOKUP(C60,'Capacidad Financiera'!$B$12:$X$3580,2,0))</f>
        <v>0</v>
      </c>
      <c r="E60" s="288" t="str">
        <f>IF(OR(C60="",D60=""),"",IF(ISERROR(VLOOKUP(D60,'Capacidad Financiera'!$C$13:$X$62720,3,0)),"",VLOOKUP(D60,'Capacidad Financiera'!$C$13:$X$62720,3,0)))</f>
        <v/>
      </c>
      <c r="F60" s="288" t="str">
        <f>IF(OR(C60="",D60=""),"",IF(ISERROR(VLOOKUP(D60,'Capacidad Financiera'!$C$13:$X$62720,5,0)),"",VLOOKUP(D60,'Capacidad Financiera'!$C$13:$X$62720,5,0)))</f>
        <v/>
      </c>
      <c r="G60" s="290" t="str">
        <f t="shared" si="4"/>
        <v/>
      </c>
      <c r="H60" s="294" t="str">
        <f>IF(OR(D60="",E60="",F60=""),"",IF(AND(G60&gt;0,G60&lt;=CapFinanciera1),Puntajes!$D$12,IF(AND(G60&gt;CapFinanciera1,G60&lt;=CapFinanciera2),Puntajes!$D$13,IF(AND(G60&gt;CapFinanciera2,G60&lt;=CapFinanciera3),Puntajes!$D$14,IF(AND(G60&gt;CapFinanciera3,G60&lt;=CapFinanciera4),Puntajes!$D$15,IF(G60&gt;CapFinanciera4,Puntajes!$D$16,0))))))</f>
        <v/>
      </c>
    </row>
    <row r="61" spans="3:13" x14ac:dyDescent="0.2">
      <c r="C61" s="139" t="str">
        <f>+'Capacidad Financiera'!B64</f>
        <v/>
      </c>
      <c r="D61" s="206">
        <f>IF(ISERROR(VLOOKUP(C61,'Capacidad Financiera'!$B$12:$X$62720,2,0)),"",VLOOKUP(C61,'Capacidad Financiera'!$B$12:$X$3580,2,0))</f>
        <v>0</v>
      </c>
      <c r="E61" s="288" t="str">
        <f>IF(OR(C61="",D61=""),"",IF(ISERROR(VLOOKUP(D61,'Capacidad Financiera'!$C$13:$X$62720,3,0)),"",VLOOKUP(D61,'Capacidad Financiera'!$C$13:$X$62720,3,0)))</f>
        <v/>
      </c>
      <c r="F61" s="288" t="str">
        <f>IF(OR(C61="",D61=""),"",IF(ISERROR(VLOOKUP(D61,'Capacidad Financiera'!$C$13:$X$62720,5,0)),"",VLOOKUP(D61,'Capacidad Financiera'!$C$13:$X$62720,5,0)))</f>
        <v/>
      </c>
      <c r="G61" s="290" t="str">
        <f t="shared" si="4"/>
        <v/>
      </c>
      <c r="H61" s="294" t="str">
        <f>IF(OR(D61="",E61="",F61=""),"",IF(AND(G61&gt;0,G61&lt;=CapFinanciera1),Puntajes!$D$12,IF(AND(G61&gt;CapFinanciera1,G61&lt;=CapFinanciera2),Puntajes!$D$13,IF(AND(G61&gt;CapFinanciera2,G61&lt;=CapFinanciera3),Puntajes!$D$14,IF(AND(G61&gt;CapFinanciera3,G61&lt;=CapFinanciera4),Puntajes!$D$15,IF(G61&gt;CapFinanciera4,Puntajes!$D$16,0))))))</f>
        <v/>
      </c>
    </row>
    <row r="62" spans="3:13" x14ac:dyDescent="0.2">
      <c r="C62" s="139" t="str">
        <f>+'Capacidad Financiera'!B65</f>
        <v/>
      </c>
      <c r="D62" s="206">
        <f>IF(ISERROR(VLOOKUP(C62,'Capacidad Financiera'!$B$12:$X$62720,2,0)),"",VLOOKUP(C62,'Capacidad Financiera'!$B$12:$X$3580,2,0))</f>
        <v>0</v>
      </c>
      <c r="E62" s="288" t="str">
        <f>IF(OR(C62="",D62=""),"",IF(ISERROR(VLOOKUP(D62,'Capacidad Financiera'!$C$13:$X$62720,3,0)),"",VLOOKUP(D62,'Capacidad Financiera'!$C$13:$X$62720,3,0)))</f>
        <v/>
      </c>
      <c r="F62" s="288" t="str">
        <f>IF(OR(C62="",D62=""),"",IF(ISERROR(VLOOKUP(D62,'Capacidad Financiera'!$C$13:$X$62720,5,0)),"",VLOOKUP(D62,'Capacidad Financiera'!$C$13:$X$62720,5,0)))</f>
        <v/>
      </c>
      <c r="G62" s="290" t="str">
        <f t="shared" si="4"/>
        <v/>
      </c>
      <c r="H62" s="294" t="str">
        <f>IF(OR(D62="",E62="",F62=""),"",IF(AND(G62&gt;0,G62&lt;=CapFinanciera1),Puntajes!$D$12,IF(AND(G62&gt;CapFinanciera1,G62&lt;=CapFinanciera2),Puntajes!$D$13,IF(AND(G62&gt;CapFinanciera2,G62&lt;=CapFinanciera3),Puntajes!$D$14,IF(AND(G62&gt;CapFinanciera3,G62&lt;=CapFinanciera4),Puntajes!$D$15,IF(G62&gt;CapFinanciera4,Puntajes!$D$16,0))))))</f>
        <v/>
      </c>
    </row>
    <row r="63" spans="3:13" ht="13.5" thickBot="1" x14ac:dyDescent="0.25">
      <c r="C63" s="141" t="str">
        <f>+'Capacidad Financiera'!B66</f>
        <v/>
      </c>
      <c r="D63" s="142">
        <f>IF(ISERROR(VLOOKUP(C63,'Capacidad Financiera'!$B$12:$X$62720,2,0)),"",VLOOKUP(C63,'Capacidad Financiera'!$B$12:$X$3580,2,0))</f>
        <v>0</v>
      </c>
      <c r="E63" s="289" t="str">
        <f>IF(OR(C63="",D63=""),"",IF(ISERROR(VLOOKUP(D63,'Capacidad Financiera'!$C$13:$X$62720,3,0)),"",VLOOKUP(D63,'Capacidad Financiera'!$C$13:$X$62720,3,0)))</f>
        <v/>
      </c>
      <c r="F63" s="289" t="str">
        <f>IF(OR(C63="",D63=""),"",IF(ISERROR(VLOOKUP(D63,'Capacidad Financiera'!$C$13:$X$62720,5,0)),"",VLOOKUP(D63,'Capacidad Financiera'!$C$13:$X$62720,5,0)))</f>
        <v/>
      </c>
      <c r="G63" s="291" t="str">
        <f t="shared" si="4"/>
        <v/>
      </c>
      <c r="H63" s="295" t="str">
        <f>IF(OR(D63="",E63="",F63=""),"",IF(AND(G63&gt;0,G63&lt;=CapFinanciera1),Puntajes!$D$12,IF(AND(G63&gt;CapFinanciera1,G63&lt;=CapFinanciera2),Puntajes!$D$13,IF(AND(G63&gt;CapFinanciera2,G63&lt;=CapFinanciera3),Puntajes!$D$14,IF(AND(G63&gt;CapFinanciera3,G63&lt;=CapFinanciera4),Puntajes!$D$15,IF(G63&gt;CapFinanciera4,Puntajes!$D$16,0))))))</f>
        <v/>
      </c>
    </row>
    <row r="64" spans="3:13" x14ac:dyDescent="0.2">
      <c r="C64" s="133">
        <f>+'Capacidad Financiera'!B67</f>
        <v>6</v>
      </c>
      <c r="D64" s="134" t="str">
        <f>IF(ISERROR(VLOOKUP(C64,'Capacidad Financiera'!$B$12:$X$62720,2,0)),"",VLOOKUP(C64,'Capacidad Financiera'!$B$12:$X$3580,2,0))</f>
        <v>CONSORCIO METROPACIFICO</v>
      </c>
      <c r="E64" s="287" t="str">
        <f>IF(C65="",IF(C64&lt;&gt;"",IF(ISERROR(VLOOKUP(D64,'Capacidad Financiera'!$C$12:$H$22,3,0)),"",VLOOKUP(D64,'Capacidad Financiera'!$C$12:$H$22,3,0))),"")</f>
        <v/>
      </c>
      <c r="F64" s="287" t="str">
        <f>IF(C65="",IF(C64&lt;&gt;"",IF(ISERROR(VLOOKUP(D64,'Capacidad Financiera'!$C$12:$H$22,5,0)),"",VLOOKUP(D64,'Capacidad Financiera'!$C$12:$H$22,5,0))),"")</f>
        <v/>
      </c>
      <c r="G64" s="203" t="str">
        <f>IF(OR(D64="",E64="",F64=""),"",IF(OR(E64=0,F64=0),0,E64/F64))</f>
        <v/>
      </c>
      <c r="H64" s="278" t="str">
        <f>IF(C65="",IF(AND(E64="",F64=""),"",IF(AND(G64&gt;0,G64&lt;=CapFinanciera1),Puntajes!$D$12,IF(AND(G64&gt;CapFinanciera1,G64&lt;=CapFinanciera2),Puntajes!$D$13,IF(AND(G64&gt;CapFinanciera2,G64&lt;=CapFinanciera3),Puntajes!$D$14,IF(AND(G64&gt;CapFinanciera3,G64&lt;=CapFinanciera4),Puntajes!$D$15,IF(G64&gt;CapFinanciera4,Puntajes!$D$16,0)))))),"")</f>
        <v/>
      </c>
      <c r="J64" s="246"/>
      <c r="K64" s="247"/>
      <c r="L64" s="229"/>
      <c r="M64" s="248"/>
    </row>
    <row r="65" spans="3:13" x14ac:dyDescent="0.2">
      <c r="C65" s="139">
        <f>+'Capacidad Financiera'!B68</f>
        <v>6.1</v>
      </c>
      <c r="D65" s="206" t="str">
        <f>IF(ISERROR(VLOOKUP(C65,'Capacidad Financiera'!$B$12:$X$62720,2,0)),"",VLOOKUP(C65,'Capacidad Financiera'!$B$12:$X$3580,2,0))</f>
        <v>CSS CONSTRUCTORES S.A.</v>
      </c>
      <c r="E65" s="288">
        <f>IF(OR(C65="",D65=""),"",IF(ISERROR(VLOOKUP(D65,'Capacidad Financiera'!$C$13:$X$62720,3,0)),"",VLOOKUP(D65,'Capacidad Financiera'!$C$13:$X$62720,3,0)))</f>
        <v>390585578000</v>
      </c>
      <c r="F65" s="288">
        <f>IF(OR(C65="",D65=""),"",IF(ISERROR(VLOOKUP(D65,'Capacidad Financiera'!$C$13:$X$62720,5,0)),"",VLOOKUP(D65,'Capacidad Financiera'!$C$13:$X$62720,5,0)))</f>
        <v>105814899000</v>
      </c>
      <c r="G65" s="290">
        <f t="shared" ref="G65:G74" si="5">IF(OR(D65="",E65="",F65=""),"",IF(OR(E65=0,F65=0),0,E65/F65))</f>
        <v>3.6912153363204552</v>
      </c>
      <c r="H65" s="294">
        <f>IF(OR(D65="",E65="",F65=""),"",IF(AND(G65&gt;0,G65&lt;=CapFinanciera1),Puntajes!$D$12,IF(AND(G65&gt;CapFinanciera1,G65&lt;=CapFinanciera2),Puntajes!$D$13,IF(AND(G65&gt;CapFinanciera2,G65&lt;=CapFinanciera3),Puntajes!$D$14,IF(AND(G65&gt;CapFinanciera3,G65&lt;=CapFinanciera4),Puntajes!$D$15,IF(G65&gt;CapFinanciera4,Puntajes!$D$16,0))))))</f>
        <v>40</v>
      </c>
    </row>
    <row r="66" spans="3:13" x14ac:dyDescent="0.2">
      <c r="C66" s="139">
        <f>+'Capacidad Financiera'!B69</f>
        <v>6.1999999999999993</v>
      </c>
      <c r="D66" s="206" t="str">
        <f>IF(ISERROR(VLOOKUP(C66,'Capacidad Financiera'!$B$12:$X$62720,2,0)),"",VLOOKUP(C66,'Capacidad Financiera'!$B$12:$X$3580,2,0))</f>
        <v>CASS CONSTRUCTORES &amp; CIA S CA</v>
      </c>
      <c r="E66" s="288">
        <f>IF(OR(C66="",D66=""),"",IF(ISERROR(VLOOKUP(D66,'Capacidad Financiera'!$C$13:$X$62720,3,0)),"",VLOOKUP(D66,'Capacidad Financiera'!$C$13:$X$62720,3,0)))</f>
        <v>161777237000</v>
      </c>
      <c r="F66" s="288">
        <f>IF(OR(C66="",D66=""),"",IF(ISERROR(VLOOKUP(D66,'Capacidad Financiera'!$C$13:$X$62720,5,0)),"",VLOOKUP(D66,'Capacidad Financiera'!$C$13:$X$62720,5,0)))</f>
        <v>66332264000</v>
      </c>
      <c r="G66" s="290">
        <f t="shared" si="5"/>
        <v>2.4388921355073907</v>
      </c>
      <c r="H66" s="294">
        <f>IF(OR(D66="",E66="",F66=""),"",IF(AND(G66&gt;0,G66&lt;=CapFinanciera1),Puntajes!$D$12,IF(AND(G66&gt;CapFinanciera1,G66&lt;=CapFinanciera2),Puntajes!$D$13,IF(AND(G66&gt;CapFinanciera2,G66&lt;=CapFinanciera3),Puntajes!$D$14,IF(AND(G66&gt;CapFinanciera3,G66&lt;=CapFinanciera4),Puntajes!$D$15,IF(G66&gt;CapFinanciera4,Puntajes!$D$16,0))))))</f>
        <v>40</v>
      </c>
    </row>
    <row r="67" spans="3:13" ht="25.5" x14ac:dyDescent="0.2">
      <c r="C67" s="139">
        <f>+'Capacidad Financiera'!B70</f>
        <v>6.2999999999999989</v>
      </c>
      <c r="D67" s="206" t="str">
        <f>IF(ISERROR(VLOOKUP(C67,'Capacidad Financiera'!$B$12:$X$62720,2,0)),"",VLOOKUP(C67,'Capacidad Financiera'!$B$12:$X$3580,2,0))</f>
        <v>SOLARTE NACIONAL DE CONSTRUCCIONES SAS</v>
      </c>
      <c r="E67" s="288">
        <f>IF(OR(C67="",D67=""),"",IF(ISERROR(VLOOKUP(D67,'Capacidad Financiera'!$C$13:$X$62720,3,0)),"",VLOOKUP(D67,'Capacidad Financiera'!$C$13:$X$62720,3,0)))</f>
        <v>107552471054</v>
      </c>
      <c r="F67" s="288">
        <f>IF(OR(C67="",D67=""),"",IF(ISERROR(VLOOKUP(D67,'Capacidad Financiera'!$C$13:$X$62720,5,0)),"",VLOOKUP(D67,'Capacidad Financiera'!$C$13:$X$62720,5,0)))</f>
        <v>52055360132</v>
      </c>
      <c r="G67" s="290">
        <f t="shared" si="5"/>
        <v>2.0661171257152491</v>
      </c>
      <c r="H67" s="294">
        <f>IF(OR(D67="",E67="",F67=""),"",IF(AND(G67&gt;0,G67&lt;=CapFinanciera1),Puntajes!$D$12,IF(AND(G67&gt;CapFinanciera1,G67&lt;=CapFinanciera2),Puntajes!$D$13,IF(AND(G67&gt;CapFinanciera2,G67&lt;=CapFinanciera3),Puntajes!$D$14,IF(AND(G67&gt;CapFinanciera3,G67&lt;=CapFinanciera4),Puntajes!$D$15,IF(G67&gt;CapFinanciera4,Puntajes!$D$16,0))))))</f>
        <v>40</v>
      </c>
    </row>
    <row r="68" spans="3:13" x14ac:dyDescent="0.2">
      <c r="C68" s="139" t="str">
        <f>+'Capacidad Financiera'!B71</f>
        <v/>
      </c>
      <c r="D68" s="206">
        <f>IF(ISERROR(VLOOKUP(C68,'Capacidad Financiera'!$B$12:$X$62720,2,0)),"",VLOOKUP(C68,'Capacidad Financiera'!$B$12:$X$3580,2,0))</f>
        <v>0</v>
      </c>
      <c r="E68" s="288" t="str">
        <f>IF(OR(C68="",D68=""),"",IF(ISERROR(VLOOKUP(D68,'Capacidad Financiera'!$C$13:$X$62720,3,0)),"",VLOOKUP(D68,'Capacidad Financiera'!$C$13:$X$62720,3,0)))</f>
        <v/>
      </c>
      <c r="F68" s="288" t="str">
        <f>IF(OR(C68="",D68=""),"",IF(ISERROR(VLOOKUP(D68,'Capacidad Financiera'!$C$13:$X$62720,5,0)),"",VLOOKUP(D68,'Capacidad Financiera'!$C$13:$X$62720,5,0)))</f>
        <v/>
      </c>
      <c r="G68" s="290" t="str">
        <f t="shared" si="5"/>
        <v/>
      </c>
      <c r="H68" s="294" t="str">
        <f>IF(OR(D68="",E68="",F68=""),"",IF(AND(G68&gt;0,G68&lt;=CapFinanciera1),Puntajes!$D$12,IF(AND(G68&gt;CapFinanciera1,G68&lt;=CapFinanciera2),Puntajes!$D$13,IF(AND(G68&gt;CapFinanciera2,G68&lt;=CapFinanciera3),Puntajes!$D$14,IF(AND(G68&gt;CapFinanciera3,G68&lt;=CapFinanciera4),Puntajes!$D$15,IF(G68&gt;CapFinanciera4,Puntajes!$D$16,0))))))</f>
        <v/>
      </c>
    </row>
    <row r="69" spans="3:13" x14ac:dyDescent="0.2">
      <c r="C69" s="139" t="str">
        <f>+'Capacidad Financiera'!B72</f>
        <v/>
      </c>
      <c r="D69" s="206">
        <f>IF(ISERROR(VLOOKUP(C69,'Capacidad Financiera'!$B$12:$X$62720,2,0)),"",VLOOKUP(C69,'Capacidad Financiera'!$B$12:$X$3580,2,0))</f>
        <v>0</v>
      </c>
      <c r="E69" s="288" t="str">
        <f>IF(OR(C69="",D69=""),"",IF(ISERROR(VLOOKUP(D69,'Capacidad Financiera'!$C$13:$X$62720,3,0)),"",VLOOKUP(D69,'Capacidad Financiera'!$C$13:$X$62720,3,0)))</f>
        <v/>
      </c>
      <c r="F69" s="288" t="str">
        <f>IF(OR(C69="",D69=""),"",IF(ISERROR(VLOOKUP(D69,'Capacidad Financiera'!$C$13:$X$62720,5,0)),"",VLOOKUP(D69,'Capacidad Financiera'!$C$13:$X$62720,5,0)))</f>
        <v/>
      </c>
      <c r="G69" s="290" t="str">
        <f t="shared" si="5"/>
        <v/>
      </c>
      <c r="H69" s="294" t="str">
        <f>IF(OR(D69="",E69="",F69=""),"",IF(AND(G69&gt;0,G69&lt;=CapFinanciera1),Puntajes!$D$12,IF(AND(G69&gt;CapFinanciera1,G69&lt;=CapFinanciera2),Puntajes!$D$13,IF(AND(G69&gt;CapFinanciera2,G69&lt;=CapFinanciera3),Puntajes!$D$14,IF(AND(G69&gt;CapFinanciera3,G69&lt;=CapFinanciera4),Puntajes!$D$15,IF(G69&gt;CapFinanciera4,Puntajes!$D$16,0))))))</f>
        <v/>
      </c>
    </row>
    <row r="70" spans="3:13" x14ac:dyDescent="0.2">
      <c r="C70" s="139" t="str">
        <f>+'Capacidad Financiera'!B73</f>
        <v/>
      </c>
      <c r="D70" s="206">
        <f>IF(ISERROR(VLOOKUP(C70,'Capacidad Financiera'!$B$12:$X$62720,2,0)),"",VLOOKUP(C70,'Capacidad Financiera'!$B$12:$X$3580,2,0))</f>
        <v>0</v>
      </c>
      <c r="E70" s="288" t="str">
        <f>IF(OR(C70="",D70=""),"",IF(ISERROR(VLOOKUP(D70,'Capacidad Financiera'!$C$13:$X$62720,3,0)),"",VLOOKUP(D70,'Capacidad Financiera'!$C$13:$X$62720,3,0)))</f>
        <v/>
      </c>
      <c r="F70" s="288" t="str">
        <f>IF(OR(C70="",D70=""),"",IF(ISERROR(VLOOKUP(D70,'Capacidad Financiera'!$C$13:$X$62720,5,0)),"",VLOOKUP(D70,'Capacidad Financiera'!$C$13:$X$62720,5,0)))</f>
        <v/>
      </c>
      <c r="G70" s="290" t="str">
        <f t="shared" si="5"/>
        <v/>
      </c>
      <c r="H70" s="294" t="str">
        <f>IF(OR(D70="",E70="",F70=""),"",IF(AND(G70&gt;0,G70&lt;=CapFinanciera1),Puntajes!$D$12,IF(AND(G70&gt;CapFinanciera1,G70&lt;=CapFinanciera2),Puntajes!$D$13,IF(AND(G70&gt;CapFinanciera2,G70&lt;=CapFinanciera3),Puntajes!$D$14,IF(AND(G70&gt;CapFinanciera3,G70&lt;=CapFinanciera4),Puntajes!$D$15,IF(G70&gt;CapFinanciera4,Puntajes!$D$16,0))))))</f>
        <v/>
      </c>
    </row>
    <row r="71" spans="3:13" x14ac:dyDescent="0.2">
      <c r="C71" s="139" t="str">
        <f>+'Capacidad Financiera'!B74</f>
        <v/>
      </c>
      <c r="D71" s="206">
        <f>IF(ISERROR(VLOOKUP(C71,'Capacidad Financiera'!$B$12:$X$62720,2,0)),"",VLOOKUP(C71,'Capacidad Financiera'!$B$12:$X$3580,2,0))</f>
        <v>0</v>
      </c>
      <c r="E71" s="288" t="str">
        <f>IF(OR(C71="",D71=""),"",IF(ISERROR(VLOOKUP(D71,'Capacidad Financiera'!$C$13:$X$62720,3,0)),"",VLOOKUP(D71,'Capacidad Financiera'!$C$13:$X$62720,3,0)))</f>
        <v/>
      </c>
      <c r="F71" s="288" t="str">
        <f>IF(OR(C71="",D71=""),"",IF(ISERROR(VLOOKUP(D71,'Capacidad Financiera'!$C$13:$X$62720,5,0)),"",VLOOKUP(D71,'Capacidad Financiera'!$C$13:$X$62720,5,0)))</f>
        <v/>
      </c>
      <c r="G71" s="290" t="str">
        <f t="shared" si="5"/>
        <v/>
      </c>
      <c r="H71" s="294" t="str">
        <f>IF(OR(D71="",E71="",F71=""),"",IF(AND(G71&gt;0,G71&lt;=CapFinanciera1),Puntajes!$D$12,IF(AND(G71&gt;CapFinanciera1,G71&lt;=CapFinanciera2),Puntajes!$D$13,IF(AND(G71&gt;CapFinanciera2,G71&lt;=CapFinanciera3),Puntajes!$D$14,IF(AND(G71&gt;CapFinanciera3,G71&lt;=CapFinanciera4),Puntajes!$D$15,IF(G71&gt;CapFinanciera4,Puntajes!$D$16,0))))))</f>
        <v/>
      </c>
    </row>
    <row r="72" spans="3:13" x14ac:dyDescent="0.2">
      <c r="C72" s="139" t="str">
        <f>+'Capacidad Financiera'!B75</f>
        <v/>
      </c>
      <c r="D72" s="206">
        <f>IF(ISERROR(VLOOKUP(C72,'Capacidad Financiera'!$B$12:$X$62720,2,0)),"",VLOOKUP(C72,'Capacidad Financiera'!$B$12:$X$3580,2,0))</f>
        <v>0</v>
      </c>
      <c r="E72" s="288" t="str">
        <f>IF(OR(C72="",D72=""),"",IF(ISERROR(VLOOKUP(D72,'Capacidad Financiera'!$C$13:$X$62720,3,0)),"",VLOOKUP(D72,'Capacidad Financiera'!$C$13:$X$62720,3,0)))</f>
        <v/>
      </c>
      <c r="F72" s="288" t="str">
        <f>IF(OR(C72="",D72=""),"",IF(ISERROR(VLOOKUP(D72,'Capacidad Financiera'!$C$13:$X$62720,5,0)),"",VLOOKUP(D72,'Capacidad Financiera'!$C$13:$X$62720,5,0)))</f>
        <v/>
      </c>
      <c r="G72" s="290" t="str">
        <f t="shared" si="5"/>
        <v/>
      </c>
      <c r="H72" s="294" t="str">
        <f>IF(OR(D72="",E72="",F72=""),"",IF(AND(G72&gt;0,G72&lt;=CapFinanciera1),Puntajes!$D$12,IF(AND(G72&gt;CapFinanciera1,G72&lt;=CapFinanciera2),Puntajes!$D$13,IF(AND(G72&gt;CapFinanciera2,G72&lt;=CapFinanciera3),Puntajes!$D$14,IF(AND(G72&gt;CapFinanciera3,G72&lt;=CapFinanciera4),Puntajes!$D$15,IF(G72&gt;CapFinanciera4,Puntajes!$D$16,0))))))</f>
        <v/>
      </c>
    </row>
    <row r="73" spans="3:13" x14ac:dyDescent="0.2">
      <c r="C73" s="139" t="str">
        <f>+'Capacidad Financiera'!B76</f>
        <v/>
      </c>
      <c r="D73" s="206">
        <f>IF(ISERROR(VLOOKUP(C73,'Capacidad Financiera'!$B$12:$X$62720,2,0)),"",VLOOKUP(C73,'Capacidad Financiera'!$B$12:$X$3580,2,0))</f>
        <v>0</v>
      </c>
      <c r="E73" s="288" t="str">
        <f>IF(OR(C73="",D73=""),"",IF(ISERROR(VLOOKUP(D73,'Capacidad Financiera'!$C$13:$X$62720,3,0)),"",VLOOKUP(D73,'Capacidad Financiera'!$C$13:$X$62720,3,0)))</f>
        <v/>
      </c>
      <c r="F73" s="288" t="str">
        <f>IF(OR(C73="",D73=""),"",IF(ISERROR(VLOOKUP(D73,'Capacidad Financiera'!$C$13:$X$62720,5,0)),"",VLOOKUP(D73,'Capacidad Financiera'!$C$13:$X$62720,5,0)))</f>
        <v/>
      </c>
      <c r="G73" s="290" t="str">
        <f t="shared" si="5"/>
        <v/>
      </c>
      <c r="H73" s="294" t="str">
        <f>IF(OR(D73="",E73="",F73=""),"",IF(AND(G73&gt;0,G73&lt;=CapFinanciera1),Puntajes!$D$12,IF(AND(G73&gt;CapFinanciera1,G73&lt;=CapFinanciera2),Puntajes!$D$13,IF(AND(G73&gt;CapFinanciera2,G73&lt;=CapFinanciera3),Puntajes!$D$14,IF(AND(G73&gt;CapFinanciera3,G73&lt;=CapFinanciera4),Puntajes!$D$15,IF(G73&gt;CapFinanciera4,Puntajes!$D$16,0))))))</f>
        <v/>
      </c>
    </row>
    <row r="74" spans="3:13" ht="13.5" thickBot="1" x14ac:dyDescent="0.25">
      <c r="C74" s="141" t="str">
        <f>+'Capacidad Financiera'!B77</f>
        <v/>
      </c>
      <c r="D74" s="142">
        <f>IF(ISERROR(VLOOKUP(C74,'Capacidad Financiera'!$B$12:$X$62720,2,0)),"",VLOOKUP(C74,'Capacidad Financiera'!$B$12:$X$3580,2,0))</f>
        <v>0</v>
      </c>
      <c r="E74" s="289" t="str">
        <f>IF(OR(C74="",D74=""),"",IF(ISERROR(VLOOKUP(D74,'Capacidad Financiera'!$C$13:$X$62720,3,0)),"",VLOOKUP(D74,'Capacidad Financiera'!$C$13:$X$62720,3,0)))</f>
        <v/>
      </c>
      <c r="F74" s="289" t="str">
        <f>IF(OR(C74="",D74=""),"",IF(ISERROR(VLOOKUP(D74,'Capacidad Financiera'!$C$13:$X$62720,5,0)),"",VLOOKUP(D74,'Capacidad Financiera'!$C$13:$X$62720,5,0)))</f>
        <v/>
      </c>
      <c r="G74" s="291" t="str">
        <f t="shared" si="5"/>
        <v/>
      </c>
      <c r="H74" s="295" t="str">
        <f>IF(OR(D74="",E74="",F74=""),"",IF(AND(G74&gt;0,G74&lt;=CapFinanciera1),Puntajes!$D$12,IF(AND(G74&gt;CapFinanciera1,G74&lt;=CapFinanciera2),Puntajes!$D$13,IF(AND(G74&gt;CapFinanciera2,G74&lt;=CapFinanciera3),Puntajes!$D$14,IF(AND(G74&gt;CapFinanciera3,G74&lt;=CapFinanciera4),Puntajes!$D$15,IF(G74&gt;CapFinanciera4,Puntajes!$D$16,0))))))</f>
        <v/>
      </c>
    </row>
    <row r="75" spans="3:13" x14ac:dyDescent="0.2">
      <c r="C75" s="133">
        <f>+'Capacidad Financiera'!B78</f>
        <v>7</v>
      </c>
      <c r="D75" s="134" t="str">
        <f>IF(ISERROR(VLOOKUP(C75,'Capacidad Financiera'!$B$12:$X$62720,2,0)),"",VLOOKUP(C75,'Capacidad Financiera'!$B$12:$X$3580,2,0))</f>
        <v>CONSORCIO SAN JUAN</v>
      </c>
      <c r="E75" s="287" t="str">
        <f>IF(C76="",IF(C75&lt;&gt;"",IF(ISERROR(VLOOKUP(D75,'Capacidad Financiera'!$C$12:$H$22,3,0)),"",VLOOKUP(D75,'Capacidad Financiera'!$C$12:$H$22,3,0))),"")</f>
        <v/>
      </c>
      <c r="F75" s="287" t="str">
        <f>IF(C76="",IF(C75&lt;&gt;"",IF(ISERROR(VLOOKUP(D75,'Capacidad Financiera'!$C$12:$H$22,5,0)),"",VLOOKUP(D75,'Capacidad Financiera'!$C$12:$H$22,5,0))),"")</f>
        <v/>
      </c>
      <c r="G75" s="203" t="str">
        <f>IF(OR(D75="",E75="",F75=""),"",IF(OR(E75=0,F75=0),0,E75/F75))</f>
        <v/>
      </c>
      <c r="H75" s="278" t="str">
        <f>IF(C76="",IF(AND(E75="",F75=""),"",IF(AND(G75&gt;0,G75&lt;=CapFinanciera1),Puntajes!$D$12,IF(AND(G75&gt;CapFinanciera1,G75&lt;=CapFinanciera2),Puntajes!$D$13,IF(AND(G75&gt;CapFinanciera2,G75&lt;=CapFinanciera3),Puntajes!$D$14,IF(AND(G75&gt;CapFinanciera3,G75&lt;=CapFinanciera4),Puntajes!$D$15,IF(G75&gt;CapFinanciera4,Puntajes!$D$16,0)))))),"")</f>
        <v/>
      </c>
      <c r="J75" s="246"/>
      <c r="K75" s="247"/>
      <c r="L75" s="229"/>
      <c r="M75" s="248"/>
    </row>
    <row r="76" spans="3:13" ht="25.5" x14ac:dyDescent="0.2">
      <c r="C76" s="139">
        <f>+'Capacidad Financiera'!B79</f>
        <v>7.1</v>
      </c>
      <c r="D76" s="206" t="str">
        <f>IF(ISERROR(VLOOKUP(C76,'Capacidad Financiera'!$B$12:$X$62720,2,0)),"",VLOOKUP(C76,'Capacidad Financiera'!$B$12:$X$3580,2,0))</f>
        <v>ESTYMA ESTUDIOS Y MANEJOS SOCIEDAD ANONIMA</v>
      </c>
      <c r="E76" s="288">
        <f>IF(OR(C76="",D76=""),"",IF(ISERROR(VLOOKUP(D76,'Capacidad Financiera'!$C$13:$X$62720,3,0)),"",VLOOKUP(D76,'Capacidad Financiera'!$C$13:$X$62720,3,0)))</f>
        <v>55984327727</v>
      </c>
      <c r="F76" s="288">
        <f>IF(OR(C76="",D76=""),"",IF(ISERROR(VLOOKUP(D76,'Capacidad Financiera'!$C$13:$X$62720,5,0)),"",VLOOKUP(D76,'Capacidad Financiera'!$C$13:$X$62720,5,0)))</f>
        <v>21097319154</v>
      </c>
      <c r="G76" s="290">
        <f t="shared" ref="G76:G85" si="6">IF(OR(D76="",E76="",F76=""),"",IF(OR(E76=0,F76=0),0,E76/F76))</f>
        <v>2.6536228284902972</v>
      </c>
      <c r="H76" s="294">
        <f>IF(OR(D76="",E76="",F76=""),"",IF(AND(G76&gt;0,G76&lt;=CapFinanciera1),Puntajes!$D$12,IF(AND(G76&gt;CapFinanciera1,G76&lt;=CapFinanciera2),Puntajes!$D$13,IF(AND(G76&gt;CapFinanciera2,G76&lt;=CapFinanciera3),Puntajes!$D$14,IF(AND(G76&gt;CapFinanciera3,G76&lt;=CapFinanciera4),Puntajes!$D$15,IF(G76&gt;CapFinanciera4,Puntajes!$D$16,0))))))</f>
        <v>40</v>
      </c>
    </row>
    <row r="77" spans="3:13" ht="25.5" x14ac:dyDescent="0.2">
      <c r="C77" s="139">
        <f>+'Capacidad Financiera'!B80</f>
        <v>7.1999999999999993</v>
      </c>
      <c r="D77" s="206" t="str">
        <f>IF(ISERROR(VLOOKUP(C77,'Capacidad Financiera'!$B$12:$X$62720,2,0)),"",VLOOKUP(C77,'Capacidad Financiera'!$B$12:$X$3580,2,0))</f>
        <v>LATINOAMERICANA DE CONSTRUCCIONES S.A</v>
      </c>
      <c r="E77" s="288">
        <f>IF(OR(C77="",D77=""),"",IF(ISERROR(VLOOKUP(D77,'Capacidad Financiera'!$C$13:$X$62720,3,0)),"",VLOOKUP(D77,'Capacidad Financiera'!$C$13:$X$62720,3,0)))</f>
        <v>94052297000</v>
      </c>
      <c r="F77" s="288">
        <f>IF(OR(C77="",D77=""),"",IF(ISERROR(VLOOKUP(D77,'Capacidad Financiera'!$C$13:$X$62720,5,0)),"",VLOOKUP(D77,'Capacidad Financiera'!$C$13:$X$62720,5,0)))</f>
        <v>39328613000</v>
      </c>
      <c r="G77" s="290">
        <f t="shared" si="6"/>
        <v>2.3914470871372964</v>
      </c>
      <c r="H77" s="294">
        <f>IF(OR(D77="",E77="",F77=""),"",IF(AND(G77&gt;0,G77&lt;=CapFinanciera1),Puntajes!$D$12,IF(AND(G77&gt;CapFinanciera1,G77&lt;=CapFinanciera2),Puntajes!$D$13,IF(AND(G77&gt;CapFinanciera2,G77&lt;=CapFinanciera3),Puntajes!$D$14,IF(AND(G77&gt;CapFinanciera3,G77&lt;=CapFinanciera4),Puntajes!$D$15,IF(G77&gt;CapFinanciera4,Puntajes!$D$16,0))))))</f>
        <v>40</v>
      </c>
    </row>
    <row r="78" spans="3:13" x14ac:dyDescent="0.2">
      <c r="C78" s="139">
        <f>+'Capacidad Financiera'!B81</f>
        <v>7.2999999999999989</v>
      </c>
      <c r="D78" s="206" t="str">
        <f>IF(ISERROR(VLOOKUP(C78,'Capacidad Financiera'!$B$12:$X$62720,2,0)),"",VLOOKUP(C78,'Capacidad Financiera'!$B$12:$X$3580,2,0))</f>
        <v>PUENTES Y TORONES SAS</v>
      </c>
      <c r="E78" s="288">
        <f>IF(OR(C78="",D78=""),"",IF(ISERROR(VLOOKUP(D78,'Capacidad Financiera'!$C$13:$X$62720,3,0)),"",VLOOKUP(D78,'Capacidad Financiera'!$C$13:$X$62720,3,0)))</f>
        <v>11986460187</v>
      </c>
      <c r="F78" s="288">
        <f>IF(OR(C78="",D78=""),"",IF(ISERROR(VLOOKUP(D78,'Capacidad Financiera'!$C$13:$X$62720,5,0)),"",VLOOKUP(D78,'Capacidad Financiera'!$C$13:$X$62720,5,0)))</f>
        <v>5328530791</v>
      </c>
      <c r="G78" s="290">
        <f t="shared" si="6"/>
        <v>2.2494868955707981</v>
      </c>
      <c r="H78" s="294">
        <f>IF(OR(D78="",E78="",F78=""),"",IF(AND(G78&gt;0,G78&lt;=CapFinanciera1),Puntajes!$D$12,IF(AND(G78&gt;CapFinanciera1,G78&lt;=CapFinanciera2),Puntajes!$D$13,IF(AND(G78&gt;CapFinanciera2,G78&lt;=CapFinanciera3),Puntajes!$D$14,IF(AND(G78&gt;CapFinanciera3,G78&lt;=CapFinanciera4),Puntajes!$D$15,IF(G78&gt;CapFinanciera4,Puntajes!$D$16,0))))))</f>
        <v>40</v>
      </c>
    </row>
    <row r="79" spans="3:13" x14ac:dyDescent="0.2">
      <c r="C79" s="139" t="str">
        <f>+'Capacidad Financiera'!B82</f>
        <v/>
      </c>
      <c r="D79" s="206">
        <f>IF(ISERROR(VLOOKUP(C79,'Capacidad Financiera'!$B$12:$X$62720,2,0)),"",VLOOKUP(C79,'Capacidad Financiera'!$B$12:$X$3580,2,0))</f>
        <v>0</v>
      </c>
      <c r="E79" s="288" t="str">
        <f>IF(OR(C79="",D79=""),"",IF(ISERROR(VLOOKUP(D79,'Capacidad Financiera'!$C$13:$X$62720,3,0)),"",VLOOKUP(D79,'Capacidad Financiera'!$C$13:$X$62720,3,0)))</f>
        <v/>
      </c>
      <c r="F79" s="288" t="str">
        <f>IF(OR(C79="",D79=""),"",IF(ISERROR(VLOOKUP(D79,'Capacidad Financiera'!$C$13:$X$62720,5,0)),"",VLOOKUP(D79,'Capacidad Financiera'!$C$13:$X$62720,5,0)))</f>
        <v/>
      </c>
      <c r="G79" s="290" t="str">
        <f t="shared" si="6"/>
        <v/>
      </c>
      <c r="H79" s="294" t="str">
        <f>IF(OR(D79="",E79="",F79=""),"",IF(AND(G79&gt;0,G79&lt;=CapFinanciera1),Puntajes!$D$12,IF(AND(G79&gt;CapFinanciera1,G79&lt;=CapFinanciera2),Puntajes!$D$13,IF(AND(G79&gt;CapFinanciera2,G79&lt;=CapFinanciera3),Puntajes!$D$14,IF(AND(G79&gt;CapFinanciera3,G79&lt;=CapFinanciera4),Puntajes!$D$15,IF(G79&gt;CapFinanciera4,Puntajes!$D$16,0))))))</f>
        <v/>
      </c>
    </row>
    <row r="80" spans="3:13" x14ac:dyDescent="0.2">
      <c r="C80" s="139" t="str">
        <f>+'Capacidad Financiera'!B83</f>
        <v/>
      </c>
      <c r="D80" s="206">
        <f>IF(ISERROR(VLOOKUP(C80,'Capacidad Financiera'!$B$12:$X$62720,2,0)),"",VLOOKUP(C80,'Capacidad Financiera'!$B$12:$X$3580,2,0))</f>
        <v>0</v>
      </c>
      <c r="E80" s="288" t="str">
        <f>IF(OR(C80="",D80=""),"",IF(ISERROR(VLOOKUP(D80,'Capacidad Financiera'!$C$13:$X$62720,3,0)),"",VLOOKUP(D80,'Capacidad Financiera'!$C$13:$X$62720,3,0)))</f>
        <v/>
      </c>
      <c r="F80" s="288" t="str">
        <f>IF(OR(C80="",D80=""),"",IF(ISERROR(VLOOKUP(D80,'Capacidad Financiera'!$C$13:$X$62720,5,0)),"",VLOOKUP(D80,'Capacidad Financiera'!$C$13:$X$62720,5,0)))</f>
        <v/>
      </c>
      <c r="G80" s="290" t="str">
        <f t="shared" si="6"/>
        <v/>
      </c>
      <c r="H80" s="294" t="str">
        <f>IF(OR(D80="",E80="",F80=""),"",IF(AND(G80&gt;0,G80&lt;=CapFinanciera1),Puntajes!$D$12,IF(AND(G80&gt;CapFinanciera1,G80&lt;=CapFinanciera2),Puntajes!$D$13,IF(AND(G80&gt;CapFinanciera2,G80&lt;=CapFinanciera3),Puntajes!$D$14,IF(AND(G80&gt;CapFinanciera3,G80&lt;=CapFinanciera4),Puntajes!$D$15,IF(G80&gt;CapFinanciera4,Puntajes!$D$16,0))))))</f>
        <v/>
      </c>
    </row>
    <row r="81" spans="3:13" x14ac:dyDescent="0.2">
      <c r="C81" s="139" t="str">
        <f>+'Capacidad Financiera'!B84</f>
        <v/>
      </c>
      <c r="D81" s="206">
        <f>IF(ISERROR(VLOOKUP(C81,'Capacidad Financiera'!$B$12:$X$62720,2,0)),"",VLOOKUP(C81,'Capacidad Financiera'!$B$12:$X$3580,2,0))</f>
        <v>0</v>
      </c>
      <c r="E81" s="288" t="str">
        <f>IF(OR(C81="",D81=""),"",IF(ISERROR(VLOOKUP(D81,'Capacidad Financiera'!$C$13:$X$62720,3,0)),"",VLOOKUP(D81,'Capacidad Financiera'!$C$13:$X$62720,3,0)))</f>
        <v/>
      </c>
      <c r="F81" s="288" t="str">
        <f>IF(OR(C81="",D81=""),"",IF(ISERROR(VLOOKUP(D81,'Capacidad Financiera'!$C$13:$X$62720,5,0)),"",VLOOKUP(D81,'Capacidad Financiera'!$C$13:$X$62720,5,0)))</f>
        <v/>
      </c>
      <c r="G81" s="290" t="str">
        <f t="shared" si="6"/>
        <v/>
      </c>
      <c r="H81" s="294" t="str">
        <f>IF(OR(D81="",E81="",F81=""),"",IF(AND(G81&gt;0,G81&lt;=CapFinanciera1),Puntajes!$D$12,IF(AND(G81&gt;CapFinanciera1,G81&lt;=CapFinanciera2),Puntajes!$D$13,IF(AND(G81&gt;CapFinanciera2,G81&lt;=CapFinanciera3),Puntajes!$D$14,IF(AND(G81&gt;CapFinanciera3,G81&lt;=CapFinanciera4),Puntajes!$D$15,IF(G81&gt;CapFinanciera4,Puntajes!$D$16,0))))))</f>
        <v/>
      </c>
    </row>
    <row r="82" spans="3:13" x14ac:dyDescent="0.2">
      <c r="C82" s="139" t="str">
        <f>+'Capacidad Financiera'!B85</f>
        <v/>
      </c>
      <c r="D82" s="206">
        <f>IF(ISERROR(VLOOKUP(C82,'Capacidad Financiera'!$B$12:$X$62720,2,0)),"",VLOOKUP(C82,'Capacidad Financiera'!$B$12:$X$3580,2,0))</f>
        <v>0</v>
      </c>
      <c r="E82" s="288" t="str">
        <f>IF(OR(C82="",D82=""),"",IF(ISERROR(VLOOKUP(D82,'Capacidad Financiera'!$C$13:$X$62720,3,0)),"",VLOOKUP(D82,'Capacidad Financiera'!$C$13:$X$62720,3,0)))</f>
        <v/>
      </c>
      <c r="F82" s="288" t="str">
        <f>IF(OR(C82="",D82=""),"",IF(ISERROR(VLOOKUP(D82,'Capacidad Financiera'!$C$13:$X$62720,5,0)),"",VLOOKUP(D82,'Capacidad Financiera'!$C$13:$X$62720,5,0)))</f>
        <v/>
      </c>
      <c r="G82" s="290" t="str">
        <f t="shared" si="6"/>
        <v/>
      </c>
      <c r="H82" s="294" t="str">
        <f>IF(OR(D82="",E82="",F82=""),"",IF(AND(G82&gt;0,G82&lt;=CapFinanciera1),Puntajes!$D$12,IF(AND(G82&gt;CapFinanciera1,G82&lt;=CapFinanciera2),Puntajes!$D$13,IF(AND(G82&gt;CapFinanciera2,G82&lt;=CapFinanciera3),Puntajes!$D$14,IF(AND(G82&gt;CapFinanciera3,G82&lt;=CapFinanciera4),Puntajes!$D$15,IF(G82&gt;CapFinanciera4,Puntajes!$D$16,0))))))</f>
        <v/>
      </c>
    </row>
    <row r="83" spans="3:13" x14ac:dyDescent="0.2">
      <c r="C83" s="139" t="str">
        <f>+'Capacidad Financiera'!B86</f>
        <v/>
      </c>
      <c r="D83" s="206">
        <f>IF(ISERROR(VLOOKUP(C83,'Capacidad Financiera'!$B$12:$X$62720,2,0)),"",VLOOKUP(C83,'Capacidad Financiera'!$B$12:$X$3580,2,0))</f>
        <v>0</v>
      </c>
      <c r="E83" s="288" t="str">
        <f>IF(OR(C83="",D83=""),"",IF(ISERROR(VLOOKUP(D83,'Capacidad Financiera'!$C$13:$X$62720,3,0)),"",VLOOKUP(D83,'Capacidad Financiera'!$C$13:$X$62720,3,0)))</f>
        <v/>
      </c>
      <c r="F83" s="288" t="str">
        <f>IF(OR(C83="",D83=""),"",IF(ISERROR(VLOOKUP(D83,'Capacidad Financiera'!$C$13:$X$62720,5,0)),"",VLOOKUP(D83,'Capacidad Financiera'!$C$13:$X$62720,5,0)))</f>
        <v/>
      </c>
      <c r="G83" s="290" t="str">
        <f t="shared" si="6"/>
        <v/>
      </c>
      <c r="H83" s="294" t="str">
        <f>IF(OR(D83="",E83="",F83=""),"",IF(AND(G83&gt;0,G83&lt;=CapFinanciera1),Puntajes!$D$12,IF(AND(G83&gt;CapFinanciera1,G83&lt;=CapFinanciera2),Puntajes!$D$13,IF(AND(G83&gt;CapFinanciera2,G83&lt;=CapFinanciera3),Puntajes!$D$14,IF(AND(G83&gt;CapFinanciera3,G83&lt;=CapFinanciera4),Puntajes!$D$15,IF(G83&gt;CapFinanciera4,Puntajes!$D$16,0))))))</f>
        <v/>
      </c>
    </row>
    <row r="84" spans="3:13" x14ac:dyDescent="0.2">
      <c r="C84" s="139" t="str">
        <f>+'Capacidad Financiera'!B87</f>
        <v/>
      </c>
      <c r="D84" s="206">
        <f>IF(ISERROR(VLOOKUP(C84,'Capacidad Financiera'!$B$12:$X$62720,2,0)),"",VLOOKUP(C84,'Capacidad Financiera'!$B$12:$X$3580,2,0))</f>
        <v>0</v>
      </c>
      <c r="E84" s="288" t="str">
        <f>IF(OR(C84="",D84=""),"",IF(ISERROR(VLOOKUP(D84,'Capacidad Financiera'!$C$13:$X$62720,3,0)),"",VLOOKUP(D84,'Capacidad Financiera'!$C$13:$X$62720,3,0)))</f>
        <v/>
      </c>
      <c r="F84" s="288" t="str">
        <f>IF(OR(C84="",D84=""),"",IF(ISERROR(VLOOKUP(D84,'Capacidad Financiera'!$C$13:$X$62720,5,0)),"",VLOOKUP(D84,'Capacidad Financiera'!$C$13:$X$62720,5,0)))</f>
        <v/>
      </c>
      <c r="G84" s="290" t="str">
        <f t="shared" si="6"/>
        <v/>
      </c>
      <c r="H84" s="294" t="str">
        <f>IF(OR(D84="",E84="",F84=""),"",IF(AND(G84&gt;0,G84&lt;=CapFinanciera1),Puntajes!$D$12,IF(AND(G84&gt;CapFinanciera1,G84&lt;=CapFinanciera2),Puntajes!$D$13,IF(AND(G84&gt;CapFinanciera2,G84&lt;=CapFinanciera3),Puntajes!$D$14,IF(AND(G84&gt;CapFinanciera3,G84&lt;=CapFinanciera4),Puntajes!$D$15,IF(G84&gt;CapFinanciera4,Puntajes!$D$16,0))))))</f>
        <v/>
      </c>
    </row>
    <row r="85" spans="3:13" ht="13.5" thickBot="1" x14ac:dyDescent="0.25">
      <c r="C85" s="141" t="str">
        <f>+'Capacidad Financiera'!B88</f>
        <v/>
      </c>
      <c r="D85" s="142">
        <f>IF(ISERROR(VLOOKUP(C85,'Capacidad Financiera'!$B$12:$X$62720,2,0)),"",VLOOKUP(C85,'Capacidad Financiera'!$B$12:$X$3580,2,0))</f>
        <v>0</v>
      </c>
      <c r="E85" s="289" t="str">
        <f>IF(OR(C85="",D85=""),"",IF(ISERROR(VLOOKUP(D85,'Capacidad Financiera'!$C$13:$X$62720,3,0)),"",VLOOKUP(D85,'Capacidad Financiera'!$C$13:$X$62720,3,0)))</f>
        <v/>
      </c>
      <c r="F85" s="289" t="str">
        <f>IF(OR(C85="",D85=""),"",IF(ISERROR(VLOOKUP(D85,'Capacidad Financiera'!$C$13:$X$62720,5,0)),"",VLOOKUP(D85,'Capacidad Financiera'!$C$13:$X$62720,5,0)))</f>
        <v/>
      </c>
      <c r="G85" s="291" t="str">
        <f t="shared" si="6"/>
        <v/>
      </c>
      <c r="H85" s="295" t="str">
        <f>IF(OR(D85="",E85="",F85=""),"",IF(AND(G85&gt;0,G85&lt;=CapFinanciera1),Puntajes!$D$12,IF(AND(G85&gt;CapFinanciera1,G85&lt;=CapFinanciera2),Puntajes!$D$13,IF(AND(G85&gt;CapFinanciera2,G85&lt;=CapFinanciera3),Puntajes!$D$14,IF(AND(G85&gt;CapFinanciera3,G85&lt;=CapFinanciera4),Puntajes!$D$15,IF(G85&gt;CapFinanciera4,Puntajes!$D$16,0))))))</f>
        <v/>
      </c>
    </row>
    <row r="86" spans="3:13" x14ac:dyDescent="0.2">
      <c r="C86" s="133">
        <f>+'Capacidad Financiera'!B89</f>
        <v>8</v>
      </c>
      <c r="D86" s="134" t="s">
        <v>185</v>
      </c>
      <c r="E86" s="287" t="str">
        <f>IF(C87="",IF(C86&lt;&gt;"",IF(ISERROR(VLOOKUP(D86,'Capacidad Financiera'!$C$12:$H$22,3,0)),"",VLOOKUP(D86,'Capacidad Financiera'!$C$12:$H$22,3,0))),"")</f>
        <v/>
      </c>
      <c r="F86" s="287" t="str">
        <f>IF(C87="",IF(C86&lt;&gt;"",IF(ISERROR(VLOOKUP(D86,'Capacidad Financiera'!$C$12:$H$22,5,0)),"",VLOOKUP(D86,'Capacidad Financiera'!$C$12:$H$22,5,0))),"")</f>
        <v/>
      </c>
      <c r="G86" s="203" t="str">
        <f>IF(OR(D86="",E86="",F86=""),"",IF(OR(E86=0,F86=0),0,E86/F86))</f>
        <v/>
      </c>
      <c r="H86" s="278" t="str">
        <f>IF(C87="",IF(AND(E86="",F86=""),"",IF(AND(G86&gt;0,G86&lt;=CapFinanciera1),Puntajes!$D$12,IF(AND(G86&gt;CapFinanciera1,G86&lt;=CapFinanciera2),Puntajes!$D$13,IF(AND(G86&gt;CapFinanciera2,G86&lt;=CapFinanciera3),Puntajes!$D$14,IF(AND(G86&gt;CapFinanciera3,G86&lt;=CapFinanciera4),Puntajes!$D$15,IF(G86&gt;CapFinanciera4,Puntajes!$D$16,0)))))),"")</f>
        <v/>
      </c>
      <c r="J86" s="246"/>
      <c r="K86" s="247"/>
      <c r="L86" s="229"/>
      <c r="M86" s="248"/>
    </row>
    <row r="87" spans="3:13" x14ac:dyDescent="0.2">
      <c r="C87" s="139">
        <f>+'Capacidad Financiera'!B90</f>
        <v>8.1</v>
      </c>
      <c r="D87" s="206" t="str">
        <f>IF(ISERROR(VLOOKUP(C87,'Capacidad Financiera'!$B$12:$X$62720,2,0)),"",VLOOKUP(C87,'Capacidad Financiera'!$B$12:$X$3580,2,0))</f>
        <v>INSOLUX DE MEXICO S.A. DE C.V</v>
      </c>
      <c r="E87" s="288">
        <f>IF(OR(C87="",D87=""),"",IF(ISERROR(VLOOKUP(D87,'Capacidad Financiera'!$C$13:$X$62720,3,0)),"",VLOOKUP(D87,'Capacidad Financiera'!$C$13:$X$62720,3,0)))</f>
        <v>285300274591.37183</v>
      </c>
      <c r="F87" s="288">
        <f>IF(OR(C87="",D87=""),"",IF(ISERROR(VLOOKUP(D87,'Capacidad Financiera'!$C$13:$X$62720,5,0)),"",VLOOKUP(D87,'Capacidad Financiera'!$C$13:$X$62720,5,0)))</f>
        <v>201032930288.93158</v>
      </c>
      <c r="G87" s="290">
        <f t="shared" ref="G87:G96" si="7">IF(OR(D87="",E87="",F87=""),"",IF(OR(E87=0,F87=0),0,E87/F87))</f>
        <v>1.4191718450371702</v>
      </c>
      <c r="H87" s="294">
        <f>IF(OR(D87="",E87="",F87=""),"",IF(AND(G87&gt;0,G87&lt;=CapFinanciera1),Puntajes!$D$12,IF(AND(G87&gt;CapFinanciera1,G87&lt;=CapFinanciera2),Puntajes!$D$13,IF(AND(G87&gt;CapFinanciera2,G87&lt;=CapFinanciera3),Puntajes!$D$14,IF(AND(G87&gt;CapFinanciera3,G87&lt;=CapFinanciera4),Puntajes!$D$15,IF(G87&gt;CapFinanciera4,Puntajes!$D$16,0))))))</f>
        <v>35</v>
      </c>
    </row>
    <row r="88" spans="3:13" x14ac:dyDescent="0.2">
      <c r="C88" s="139">
        <f>+'Capacidad Financiera'!B91</f>
        <v>8.1999999999999993</v>
      </c>
      <c r="D88" s="206" t="str">
        <f>IF(ISERROR(VLOOKUP(C88,'Capacidad Financiera'!$B$12:$X$62720,2,0)),"",VLOOKUP(C88,'Capacidad Financiera'!$B$12:$X$3580,2,0))</f>
        <v>ALCA INGENIERIA SAS</v>
      </c>
      <c r="E88" s="288">
        <f>IF(OR(C88="",D88=""),"",IF(ISERROR(VLOOKUP(D88,'Capacidad Financiera'!$C$13:$X$62720,3,0)),"",VLOOKUP(D88,'Capacidad Financiera'!$C$13:$X$62720,3,0)))</f>
        <v>16669734107</v>
      </c>
      <c r="F88" s="288">
        <f>IF(OR(C88="",D88=""),"",IF(ISERROR(VLOOKUP(D88,'Capacidad Financiera'!$C$13:$X$62720,5,0)),"",VLOOKUP(D88,'Capacidad Financiera'!$C$13:$X$62720,5,0)))</f>
        <v>8282217822</v>
      </c>
      <c r="G88" s="290">
        <f t="shared" si="7"/>
        <v>2.0127138002480804</v>
      </c>
      <c r="H88" s="294">
        <f>IF(OR(D88="",E88="",F88=""),"",IF(AND(G88&gt;0,G88&lt;=CapFinanciera1),Puntajes!$D$12,IF(AND(G88&gt;CapFinanciera1,G88&lt;=CapFinanciera2),Puntajes!$D$13,IF(AND(G88&gt;CapFinanciera2,G88&lt;=CapFinanciera3),Puntajes!$D$14,IF(AND(G88&gt;CapFinanciera3,G88&lt;=CapFinanciera4),Puntajes!$D$15,IF(G88&gt;CapFinanciera4,Puntajes!$D$16,0))))))</f>
        <v>40</v>
      </c>
    </row>
    <row r="89" spans="3:13" x14ac:dyDescent="0.2">
      <c r="C89" s="139">
        <f>+'Capacidad Financiera'!B92</f>
        <v>8.2999999999999989</v>
      </c>
      <c r="D89" s="206" t="str">
        <f>IF(ISERROR(VLOOKUP(C89,'Capacidad Financiera'!$B$12:$X$62720,2,0)),"",VLOOKUP(C89,'Capacidad Financiera'!$B$12:$X$3580,2,0))</f>
        <v>INFERCAL S.A</v>
      </c>
      <c r="E89" s="288">
        <f>IF(OR(C89="",D89=""),"",IF(ISERROR(VLOOKUP(D89,'Capacidad Financiera'!$C$13:$X$62720,3,0)),"",VLOOKUP(D89,'Capacidad Financiera'!$C$13:$X$62720,3,0)))</f>
        <v>12052472326</v>
      </c>
      <c r="F89" s="288">
        <f>IF(OR(C89="",D89=""),"",IF(ISERROR(VLOOKUP(D89,'Capacidad Financiera'!$C$13:$X$62720,5,0)),"",VLOOKUP(D89,'Capacidad Financiera'!$C$13:$X$62720,5,0)))</f>
        <v>3855003063</v>
      </c>
      <c r="G89" s="290">
        <f t="shared" si="7"/>
        <v>3.1264494811116057</v>
      </c>
      <c r="H89" s="294">
        <f>IF(OR(D89="",E89="",F89=""),"",IF(AND(G89&gt;0,G89&lt;=CapFinanciera1),Puntajes!$D$12,IF(AND(G89&gt;CapFinanciera1,G89&lt;=CapFinanciera2),Puntajes!$D$13,IF(AND(G89&gt;CapFinanciera2,G89&lt;=CapFinanciera3),Puntajes!$D$14,IF(AND(G89&gt;CapFinanciera3,G89&lt;=CapFinanciera4),Puntajes!$D$15,IF(G89&gt;CapFinanciera4,Puntajes!$D$16,0))))))</f>
        <v>40</v>
      </c>
    </row>
    <row r="90" spans="3:13" ht="25.5" x14ac:dyDescent="0.2">
      <c r="C90" s="139">
        <f>+'Capacidad Financiera'!B93</f>
        <v>8.3999999999999986</v>
      </c>
      <c r="D90" s="206" t="str">
        <f>IF(ISERROR(VLOOKUP(C90,'Capacidad Financiera'!$B$12:$X$62720,2,0)),"",VLOOKUP(C90,'Capacidad Financiera'!$B$12:$X$3580,2,0))</f>
        <v>CONSTRUVIAS DE COLOMBIA S.A-CONSTRUVICOL</v>
      </c>
      <c r="E90" s="288">
        <f>IF(OR(C90="",D90=""),"",IF(ISERROR(VLOOKUP(D90,'Capacidad Financiera'!$C$13:$X$62720,3,0)),"",VLOOKUP(D90,'Capacidad Financiera'!$C$13:$X$62720,3,0)))</f>
        <v>54237601312</v>
      </c>
      <c r="F90" s="288">
        <f>IF(OR(C90="",D90=""),"",IF(ISERROR(VLOOKUP(D90,'Capacidad Financiera'!$C$13:$X$62720,5,0)),"",VLOOKUP(D90,'Capacidad Financiera'!$C$13:$X$62720,5,0)))</f>
        <v>34855865854</v>
      </c>
      <c r="G90" s="290">
        <f t="shared" si="7"/>
        <v>1.556053765503455</v>
      </c>
      <c r="H90" s="294">
        <f>IF(OR(D90="",E90="",F90=""),"",IF(AND(G90&gt;0,G90&lt;=CapFinanciera1),Puntajes!$D$12,IF(AND(G90&gt;CapFinanciera1,G90&lt;=CapFinanciera2),Puntajes!$D$13,IF(AND(G90&gt;CapFinanciera2,G90&lt;=CapFinanciera3),Puntajes!$D$14,IF(AND(G90&gt;CapFinanciera3,G90&lt;=CapFinanciera4),Puntajes!$D$15,IF(G90&gt;CapFinanciera4,Puntajes!$D$16,0))))))</f>
        <v>40</v>
      </c>
    </row>
    <row r="91" spans="3:13" x14ac:dyDescent="0.2">
      <c r="C91" s="139" t="str">
        <f>+'Capacidad Financiera'!B94</f>
        <v/>
      </c>
      <c r="D91" s="206">
        <f>IF(ISERROR(VLOOKUP(C91,'Capacidad Financiera'!$B$12:$X$62720,2,0)),"",VLOOKUP(C91,'Capacidad Financiera'!$B$12:$X$3580,2,0))</f>
        <v>0</v>
      </c>
      <c r="E91" s="288" t="str">
        <f>IF(OR(C91="",D91=""),"",IF(ISERROR(VLOOKUP(D91,'Capacidad Financiera'!$C$13:$X$62720,3,0)),"",VLOOKUP(D91,'Capacidad Financiera'!$C$13:$X$62720,3,0)))</f>
        <v/>
      </c>
      <c r="F91" s="288" t="str">
        <f>IF(OR(C91="",D91=""),"",IF(ISERROR(VLOOKUP(D91,'Capacidad Financiera'!$C$13:$X$62720,5,0)),"",VLOOKUP(D91,'Capacidad Financiera'!$C$13:$X$62720,5,0)))</f>
        <v/>
      </c>
      <c r="G91" s="290" t="str">
        <f t="shared" si="7"/>
        <v/>
      </c>
      <c r="H91" s="294" t="str">
        <f>IF(OR(D91="",E91="",F91=""),"",IF(AND(G91&gt;0,G91&lt;=CapFinanciera1),Puntajes!$D$12,IF(AND(G91&gt;CapFinanciera1,G91&lt;=CapFinanciera2),Puntajes!$D$13,IF(AND(G91&gt;CapFinanciera2,G91&lt;=CapFinanciera3),Puntajes!$D$14,IF(AND(G91&gt;CapFinanciera3,G91&lt;=CapFinanciera4),Puntajes!$D$15,IF(G91&gt;CapFinanciera4,Puntajes!$D$16,0))))))</f>
        <v/>
      </c>
    </row>
    <row r="92" spans="3:13" x14ac:dyDescent="0.2">
      <c r="C92" s="139" t="str">
        <f>+'Capacidad Financiera'!B95</f>
        <v/>
      </c>
      <c r="D92" s="206">
        <f>IF(ISERROR(VLOOKUP(C92,'Capacidad Financiera'!$B$12:$X$62720,2,0)),"",VLOOKUP(C92,'Capacidad Financiera'!$B$12:$X$3580,2,0))</f>
        <v>0</v>
      </c>
      <c r="E92" s="288" t="str">
        <f>IF(OR(C92="",D92=""),"",IF(ISERROR(VLOOKUP(D92,'Capacidad Financiera'!$C$13:$X$62720,3,0)),"",VLOOKUP(D92,'Capacidad Financiera'!$C$13:$X$62720,3,0)))</f>
        <v/>
      </c>
      <c r="F92" s="288" t="str">
        <f>IF(OR(C92="",D92=""),"",IF(ISERROR(VLOOKUP(D92,'Capacidad Financiera'!$C$13:$X$62720,5,0)),"",VLOOKUP(D92,'Capacidad Financiera'!$C$13:$X$62720,5,0)))</f>
        <v/>
      </c>
      <c r="G92" s="290" t="str">
        <f t="shared" si="7"/>
        <v/>
      </c>
      <c r="H92" s="294" t="str">
        <f>IF(OR(D92="",E92="",F92=""),"",IF(AND(G92&gt;0,G92&lt;=CapFinanciera1),Puntajes!$D$12,IF(AND(G92&gt;CapFinanciera1,G92&lt;=CapFinanciera2),Puntajes!$D$13,IF(AND(G92&gt;CapFinanciera2,G92&lt;=CapFinanciera3),Puntajes!$D$14,IF(AND(G92&gt;CapFinanciera3,G92&lt;=CapFinanciera4),Puntajes!$D$15,IF(G92&gt;CapFinanciera4,Puntajes!$D$16,0))))))</f>
        <v/>
      </c>
    </row>
    <row r="93" spans="3:13" x14ac:dyDescent="0.2">
      <c r="C93" s="139" t="str">
        <f>+'Capacidad Financiera'!B96</f>
        <v/>
      </c>
      <c r="D93" s="206">
        <f>IF(ISERROR(VLOOKUP(C93,'Capacidad Financiera'!$B$12:$X$62720,2,0)),"",VLOOKUP(C93,'Capacidad Financiera'!$B$12:$X$3580,2,0))</f>
        <v>0</v>
      </c>
      <c r="E93" s="288" t="str">
        <f>IF(OR(C93="",D93=""),"",IF(ISERROR(VLOOKUP(D93,'Capacidad Financiera'!$C$13:$X$62720,3,0)),"",VLOOKUP(D93,'Capacidad Financiera'!$C$13:$X$62720,3,0)))</f>
        <v/>
      </c>
      <c r="F93" s="288" t="str">
        <f>IF(OR(C93="",D93=""),"",IF(ISERROR(VLOOKUP(D93,'Capacidad Financiera'!$C$13:$X$62720,5,0)),"",VLOOKUP(D93,'Capacidad Financiera'!$C$13:$X$62720,5,0)))</f>
        <v/>
      </c>
      <c r="G93" s="290" t="str">
        <f t="shared" si="7"/>
        <v/>
      </c>
      <c r="H93" s="294" t="str">
        <f>IF(OR(D93="",E93="",F93=""),"",IF(AND(G93&gt;0,G93&lt;=CapFinanciera1),Puntajes!$D$12,IF(AND(G93&gt;CapFinanciera1,G93&lt;=CapFinanciera2),Puntajes!$D$13,IF(AND(G93&gt;CapFinanciera2,G93&lt;=CapFinanciera3),Puntajes!$D$14,IF(AND(G93&gt;CapFinanciera3,G93&lt;=CapFinanciera4),Puntajes!$D$15,IF(G93&gt;CapFinanciera4,Puntajes!$D$16,0))))))</f>
        <v/>
      </c>
    </row>
    <row r="94" spans="3:13" x14ac:dyDescent="0.2">
      <c r="C94" s="139" t="str">
        <f>+'Capacidad Financiera'!B97</f>
        <v/>
      </c>
      <c r="D94" s="206">
        <f>IF(ISERROR(VLOOKUP(C94,'Capacidad Financiera'!$B$12:$X$62720,2,0)),"",VLOOKUP(C94,'Capacidad Financiera'!$B$12:$X$3580,2,0))</f>
        <v>0</v>
      </c>
      <c r="E94" s="288" t="str">
        <f>IF(OR(C94="",D94=""),"",IF(ISERROR(VLOOKUP(D94,'Capacidad Financiera'!$C$13:$X$62720,3,0)),"",VLOOKUP(D94,'Capacidad Financiera'!$C$13:$X$62720,3,0)))</f>
        <v/>
      </c>
      <c r="F94" s="288" t="str">
        <f>IF(OR(C94="",D94=""),"",IF(ISERROR(VLOOKUP(D94,'Capacidad Financiera'!$C$13:$X$62720,5,0)),"",VLOOKUP(D94,'Capacidad Financiera'!$C$13:$X$62720,5,0)))</f>
        <v/>
      </c>
      <c r="G94" s="290" t="str">
        <f t="shared" si="7"/>
        <v/>
      </c>
      <c r="H94" s="294" t="str">
        <f>IF(OR(D94="",E94="",F94=""),"",IF(AND(G94&gt;0,G94&lt;=CapFinanciera1),Puntajes!$D$12,IF(AND(G94&gt;CapFinanciera1,G94&lt;=CapFinanciera2),Puntajes!$D$13,IF(AND(G94&gt;CapFinanciera2,G94&lt;=CapFinanciera3),Puntajes!$D$14,IF(AND(G94&gt;CapFinanciera3,G94&lt;=CapFinanciera4),Puntajes!$D$15,IF(G94&gt;CapFinanciera4,Puntajes!$D$16,0))))))</f>
        <v/>
      </c>
    </row>
    <row r="95" spans="3:13" x14ac:dyDescent="0.2">
      <c r="C95" s="139" t="str">
        <f>+'Capacidad Financiera'!B98</f>
        <v/>
      </c>
      <c r="D95" s="206">
        <f>IF(ISERROR(VLOOKUP(C95,'Capacidad Financiera'!$B$12:$X$62720,2,0)),"",VLOOKUP(C95,'Capacidad Financiera'!$B$12:$X$3580,2,0))</f>
        <v>0</v>
      </c>
      <c r="E95" s="288" t="str">
        <f>IF(OR(C95="",D95=""),"",IF(ISERROR(VLOOKUP(D95,'Capacidad Financiera'!$C$13:$X$62720,3,0)),"",VLOOKUP(D95,'Capacidad Financiera'!$C$13:$X$62720,3,0)))</f>
        <v/>
      </c>
      <c r="F95" s="288" t="str">
        <f>IF(OR(C95="",D95=""),"",IF(ISERROR(VLOOKUP(D95,'Capacidad Financiera'!$C$13:$X$62720,5,0)),"",VLOOKUP(D95,'Capacidad Financiera'!$C$13:$X$62720,5,0)))</f>
        <v/>
      </c>
      <c r="G95" s="290" t="str">
        <f t="shared" si="7"/>
        <v/>
      </c>
      <c r="H95" s="294" t="str">
        <f>IF(OR(D95="",E95="",F95=""),"",IF(AND(G95&gt;0,G95&lt;=CapFinanciera1),Puntajes!$D$12,IF(AND(G95&gt;CapFinanciera1,G95&lt;=CapFinanciera2),Puntajes!$D$13,IF(AND(G95&gt;CapFinanciera2,G95&lt;=CapFinanciera3),Puntajes!$D$14,IF(AND(G95&gt;CapFinanciera3,G95&lt;=CapFinanciera4),Puntajes!$D$15,IF(G95&gt;CapFinanciera4,Puntajes!$D$16,0))))))</f>
        <v/>
      </c>
    </row>
    <row r="96" spans="3:13" ht="13.5" thickBot="1" x14ac:dyDescent="0.25">
      <c r="C96" s="141" t="str">
        <f>+'Capacidad Financiera'!B99</f>
        <v/>
      </c>
      <c r="D96" s="142">
        <f>IF(ISERROR(VLOOKUP(C96,'Capacidad Financiera'!$B$12:$X$62720,2,0)),"",VLOOKUP(C96,'Capacidad Financiera'!$B$12:$X$3580,2,0))</f>
        <v>0</v>
      </c>
      <c r="E96" s="289" t="str">
        <f>IF(OR(C96="",D96=""),"",IF(ISERROR(VLOOKUP(D96,'Capacidad Financiera'!$C$13:$X$62720,3,0)),"",VLOOKUP(D96,'Capacidad Financiera'!$C$13:$X$62720,3,0)))</f>
        <v/>
      </c>
      <c r="F96" s="289" t="str">
        <f>IF(OR(C96="",D96=""),"",IF(ISERROR(VLOOKUP(D96,'Capacidad Financiera'!$C$13:$X$62720,5,0)),"",VLOOKUP(D96,'Capacidad Financiera'!$C$13:$X$62720,5,0)))</f>
        <v/>
      </c>
      <c r="G96" s="291" t="str">
        <f t="shared" si="7"/>
        <v/>
      </c>
      <c r="H96" s="295" t="str">
        <f>IF(OR(D96="",E96="",F96=""),"",IF(AND(G96&gt;0,G96&lt;=CapFinanciera1),Puntajes!$D$12,IF(AND(G96&gt;CapFinanciera1,G96&lt;=CapFinanciera2),Puntajes!$D$13,IF(AND(G96&gt;CapFinanciera2,G96&lt;=CapFinanciera3),Puntajes!$D$14,IF(AND(G96&gt;CapFinanciera3,G96&lt;=CapFinanciera4),Puntajes!$D$15,IF(G96&gt;CapFinanciera4,Puntajes!$D$16,0))))))</f>
        <v/>
      </c>
    </row>
    <row r="97" spans="3:13" x14ac:dyDescent="0.2">
      <c r="C97" s="133">
        <f>+'Capacidad Financiera'!B100</f>
        <v>9</v>
      </c>
      <c r="D97" s="134" t="str">
        <f>IF(ISERROR(VLOOKUP(C97,'Capacidad Financiera'!$B$12:$X$62720,2,0)),"",VLOOKUP(C97,'Capacidad Financiera'!$B$12:$X$3580,2,0))</f>
        <v xml:space="preserve"> CONSORCIO RIO MATAJE 2014</v>
      </c>
      <c r="E97" s="287" t="str">
        <f>IF(C98="",IF(C97&lt;&gt;"",IF(ISERROR(VLOOKUP(D97,'Capacidad Financiera'!$C$12:$H$22,3,0)),"",VLOOKUP(D97,'Capacidad Financiera'!$C$12:$H$22,3,0))),"")</f>
        <v/>
      </c>
      <c r="F97" s="287" t="str">
        <f>IF(C98="",IF(C97&lt;&gt;"",IF(ISERROR(VLOOKUP(D97,'Capacidad Financiera'!$C$12:$H$22,5,0)),"",VLOOKUP(D97,'Capacidad Financiera'!$C$12:$H$22,5,0))),"")</f>
        <v/>
      </c>
      <c r="G97" s="203" t="str">
        <f>IF(OR(D97="",E97="",F97=""),"",IF(OR(E97=0,F97=0),0,E97/F97))</f>
        <v/>
      </c>
      <c r="H97" s="278" t="str">
        <f>IF(C98="",IF(AND(E97="",F97=""),"",IF(AND(G97&gt;0,G97&lt;=CapFinanciera1),Puntajes!$D$12,IF(AND(G97&gt;CapFinanciera1,G97&lt;=CapFinanciera2),Puntajes!$D$13,IF(AND(G97&gt;CapFinanciera2,G97&lt;=CapFinanciera3),Puntajes!$D$14,IF(AND(G97&gt;CapFinanciera3,G97&lt;=CapFinanciera4),Puntajes!$D$15,IF(G97&gt;CapFinanciera4,Puntajes!$D$16,0)))))),"")</f>
        <v/>
      </c>
      <c r="J97" s="246"/>
      <c r="K97" s="247"/>
      <c r="L97" s="229"/>
      <c r="M97" s="248"/>
    </row>
    <row r="98" spans="3:13" x14ac:dyDescent="0.2">
      <c r="C98" s="139">
        <f>+'Capacidad Financiera'!B101</f>
        <v>9.1</v>
      </c>
      <c r="D98" s="206" t="str">
        <f>IF(ISERROR(VLOOKUP(C98,'Capacidad Financiera'!$B$12:$X$62720,2,0)),"",VLOOKUP(C98,'Capacidad Financiera'!$B$12:$X$3580,2,0))</f>
        <v>CONSTRUCIONES CIVILES S.A</v>
      </c>
      <c r="E98" s="288">
        <f>IF(OR(C98="",D98=""),"",IF(ISERROR(VLOOKUP(D98,'Capacidad Financiera'!$C$13:$X$62720,3,0)),"",VLOOKUP(D98,'Capacidad Financiera'!$C$13:$X$62720,3,0)))</f>
        <v>186770099939</v>
      </c>
      <c r="F98" s="288">
        <f>IF(OR(C98="",D98=""),"",IF(ISERROR(VLOOKUP(D98,'Capacidad Financiera'!$C$13:$X$62720,5,0)),"",VLOOKUP(D98,'Capacidad Financiera'!$C$13:$X$62720,5,0)))</f>
        <v>55056442283</v>
      </c>
      <c r="G98" s="290">
        <f t="shared" ref="G98:G107" si="8">IF(OR(D98="",E98="",F98=""),"",IF(OR(E98=0,F98=0),0,E98/F98))</f>
        <v>3.3923387017811311</v>
      </c>
      <c r="H98" s="294">
        <f>IF(OR(D98="",E98="",F98=""),"",IF(AND(G98&gt;0,G98&lt;=CapFinanciera1),Puntajes!$D$12,IF(AND(G98&gt;CapFinanciera1,G98&lt;=CapFinanciera2),Puntajes!$D$13,IF(AND(G98&gt;CapFinanciera2,G98&lt;=CapFinanciera3),Puntajes!$D$14,IF(AND(G98&gt;CapFinanciera3,G98&lt;=CapFinanciera4),Puntajes!$D$15,IF(G98&gt;CapFinanciera4,Puntajes!$D$16,0))))))</f>
        <v>40</v>
      </c>
    </row>
    <row r="99" spans="3:13" ht="25.5" x14ac:dyDescent="0.2">
      <c r="C99" s="139">
        <f>+'Capacidad Financiera'!B102</f>
        <v>9.1999999999999993</v>
      </c>
      <c r="D99" s="206" t="str">
        <f>IF(ISERROR(VLOOKUP(C99,'Capacidad Financiera'!$B$12:$X$62720,2,0)),"",VLOOKUP(C99,'Capacidad Financiera'!$B$12:$X$3580,2,0))</f>
        <v>ARQUITECTURAS Y CONCRETOS SAS</v>
      </c>
      <c r="E99" s="288">
        <f>IF(OR(C99="",D99=""),"",IF(ISERROR(VLOOKUP(D99,'Capacidad Financiera'!$C$13:$X$62720,3,0)),"",VLOOKUP(D99,'Capacidad Financiera'!$C$13:$X$62720,3,0)))</f>
        <v>359623851242</v>
      </c>
      <c r="F99" s="288">
        <f>IF(OR(C99="",D99=""),"",IF(ISERROR(VLOOKUP(D99,'Capacidad Financiera'!$C$13:$X$62720,5,0)),"",VLOOKUP(D99,'Capacidad Financiera'!$C$13:$X$62720,5,0)))</f>
        <v>159990481700</v>
      </c>
      <c r="G99" s="290">
        <f t="shared" si="8"/>
        <v>2.2477827894557807</v>
      </c>
      <c r="H99" s="294">
        <f>IF(OR(D99="",E99="",F99=""),"",IF(AND(G99&gt;0,G99&lt;=CapFinanciera1),Puntajes!$D$12,IF(AND(G99&gt;CapFinanciera1,G99&lt;=CapFinanciera2),Puntajes!$D$13,IF(AND(G99&gt;CapFinanciera2,G99&lt;=CapFinanciera3),Puntajes!$D$14,IF(AND(G99&gt;CapFinanciera3,G99&lt;=CapFinanciera4),Puntajes!$D$15,IF(G99&gt;CapFinanciera4,Puntajes!$D$16,0))))))</f>
        <v>40</v>
      </c>
    </row>
    <row r="100" spans="3:13" ht="25.5" x14ac:dyDescent="0.2">
      <c r="C100" s="139">
        <f>+'Capacidad Financiera'!B103</f>
        <v>9.2999999999999989</v>
      </c>
      <c r="D100" s="206" t="str">
        <f>IF(ISERROR(VLOOKUP(C100,'Capacidad Financiera'!$B$12:$X$62720,2,0)),"",VLOOKUP(C100,'Capacidad Financiera'!$B$12:$X$3580,2,0))</f>
        <v>SAINC INGENIEROS CONSTRUCTORES S.A</v>
      </c>
      <c r="E100" s="288">
        <f>IF(OR(C100="",D100=""),"",IF(ISERROR(VLOOKUP(D100,'Capacidad Financiera'!$C$13:$X$62720,3,0)),"",VLOOKUP(D100,'Capacidad Financiera'!$C$13:$X$62720,3,0)))</f>
        <v>150962658753</v>
      </c>
      <c r="F100" s="288">
        <f>IF(OR(C100="",D100=""),"",IF(ISERROR(VLOOKUP(D100,'Capacidad Financiera'!$C$13:$X$62720,5,0)),"",VLOOKUP(D100,'Capacidad Financiera'!$C$13:$X$62720,5,0)))</f>
        <v>65502901639</v>
      </c>
      <c r="G100" s="290">
        <f t="shared" si="8"/>
        <v>2.304671319523925</v>
      </c>
      <c r="H100" s="294">
        <f>IF(OR(D100="",E100="",F100=""),"",IF(AND(G100&gt;0,G100&lt;=CapFinanciera1),Puntajes!$D$12,IF(AND(G100&gt;CapFinanciera1,G100&lt;=CapFinanciera2),Puntajes!$D$13,IF(AND(G100&gt;CapFinanciera2,G100&lt;=CapFinanciera3),Puntajes!$D$14,IF(AND(G100&gt;CapFinanciera3,G100&lt;=CapFinanciera4),Puntajes!$D$15,IF(G100&gt;CapFinanciera4,Puntajes!$D$16,0))))))</f>
        <v>40</v>
      </c>
    </row>
    <row r="101" spans="3:13" x14ac:dyDescent="0.2">
      <c r="C101" s="139">
        <f>+'Capacidad Financiera'!B104</f>
        <v>9.3999999999999986</v>
      </c>
      <c r="D101" s="206" t="str">
        <f>IF(ISERROR(VLOOKUP(C101,'Capacidad Financiera'!$B$12:$X$62720,2,0)),"",VLOOKUP(C101,'Capacidad Financiera'!$B$12:$X$3580,2,0))</f>
        <v>CONCRETOS Y ASFALTOS S.A</v>
      </c>
      <c r="E101" s="288">
        <f>IF(OR(C101="",D101=""),"",IF(ISERROR(VLOOKUP(D101,'Capacidad Financiera'!$C$13:$X$62720,3,0)),"",VLOOKUP(D101,'Capacidad Financiera'!$C$13:$X$62720,3,0)))</f>
        <v>54258671993</v>
      </c>
      <c r="F101" s="288">
        <f>IF(OR(C101="",D101=""),"",IF(ISERROR(VLOOKUP(D101,'Capacidad Financiera'!$C$13:$X$62720,5,0)),"",VLOOKUP(D101,'Capacidad Financiera'!$C$13:$X$62720,5,0)))</f>
        <v>25035712683</v>
      </c>
      <c r="G101" s="290">
        <f t="shared" si="8"/>
        <v>2.1672509458795344</v>
      </c>
      <c r="H101" s="294">
        <f>IF(OR(D101="",E101="",F101=""),"",IF(AND(G101&gt;0,G101&lt;=CapFinanciera1),Puntajes!$D$12,IF(AND(G101&gt;CapFinanciera1,G101&lt;=CapFinanciera2),Puntajes!$D$13,IF(AND(G101&gt;CapFinanciera2,G101&lt;=CapFinanciera3),Puntajes!$D$14,IF(AND(G101&gt;CapFinanciera3,G101&lt;=CapFinanciera4),Puntajes!$D$15,IF(G101&gt;CapFinanciera4,Puntajes!$D$16,0))))))</f>
        <v>40</v>
      </c>
    </row>
    <row r="102" spans="3:13" ht="25.5" x14ac:dyDescent="0.2">
      <c r="C102" s="139">
        <f>+'Capacidad Financiera'!B105</f>
        <v>9.4999999999999982</v>
      </c>
      <c r="D102" s="206" t="str">
        <f>IF(ISERROR(VLOOKUP(C102,'Capacidad Financiera'!$B$12:$X$62720,2,0)),"",VLOOKUP(C102,'Capacidad Financiera'!$B$12:$X$3580,2,0))</f>
        <v>PROMOTORA NACIONAL DE COPNSTRUCIONES SAS-PRONACON</v>
      </c>
      <c r="E102" s="288">
        <f>IF(OR(C102="",D102=""),"",IF(ISERROR(VLOOKUP(D102,'Capacidad Financiera'!$C$13:$X$62720,3,0)),"",VLOOKUP(D102,'Capacidad Financiera'!$C$13:$X$62720,3,0)))</f>
        <v>1609023765</v>
      </c>
      <c r="F102" s="288">
        <f>IF(OR(C102="",D102=""),"",IF(ISERROR(VLOOKUP(D102,'Capacidad Financiera'!$C$13:$X$62720,5,0)),"",VLOOKUP(D102,'Capacidad Financiera'!$C$13:$X$62720,5,0)))</f>
        <v>110075264</v>
      </c>
      <c r="G102" s="290">
        <f t="shared" si="8"/>
        <v>14.617487222197351</v>
      </c>
      <c r="H102" s="294">
        <f>IF(OR(D102="",E102="",F102=""),"",IF(AND(G102&gt;0,G102&lt;=CapFinanciera1),Puntajes!$D$12,IF(AND(G102&gt;CapFinanciera1,G102&lt;=CapFinanciera2),Puntajes!$D$13,IF(AND(G102&gt;CapFinanciera2,G102&lt;=CapFinanciera3),Puntajes!$D$14,IF(AND(G102&gt;CapFinanciera3,G102&lt;=CapFinanciera4),Puntajes!$D$15,IF(G102&gt;CapFinanciera4,Puntajes!$D$16,0))))))</f>
        <v>40</v>
      </c>
    </row>
    <row r="103" spans="3:13" x14ac:dyDescent="0.2">
      <c r="C103" s="139" t="str">
        <f>+'Capacidad Financiera'!B106</f>
        <v/>
      </c>
      <c r="D103" s="206">
        <f>IF(ISERROR(VLOOKUP(C103,'Capacidad Financiera'!$B$12:$X$62720,2,0)),"",VLOOKUP(C103,'Capacidad Financiera'!$B$12:$X$3580,2,0))</f>
        <v>0</v>
      </c>
      <c r="E103" s="288" t="str">
        <f>IF(OR(C103="",D103=""),"",IF(ISERROR(VLOOKUP(D103,'Capacidad Financiera'!$C$13:$X$62720,3,0)),"",VLOOKUP(D103,'Capacidad Financiera'!$C$13:$X$62720,3,0)))</f>
        <v/>
      </c>
      <c r="F103" s="288" t="str">
        <f>IF(OR(C103="",D103=""),"",IF(ISERROR(VLOOKUP(D103,'Capacidad Financiera'!$C$13:$X$62720,5,0)),"",VLOOKUP(D103,'Capacidad Financiera'!$C$13:$X$62720,5,0)))</f>
        <v/>
      </c>
      <c r="G103" s="290" t="str">
        <f t="shared" si="8"/>
        <v/>
      </c>
      <c r="H103" s="294" t="str">
        <f>IF(OR(D103="",E103="",F103=""),"",IF(AND(G103&gt;0,G103&lt;=CapFinanciera1),Puntajes!$D$12,IF(AND(G103&gt;CapFinanciera1,G103&lt;=CapFinanciera2),Puntajes!$D$13,IF(AND(G103&gt;CapFinanciera2,G103&lt;=CapFinanciera3),Puntajes!$D$14,IF(AND(G103&gt;CapFinanciera3,G103&lt;=CapFinanciera4),Puntajes!$D$15,IF(G103&gt;CapFinanciera4,Puntajes!$D$16,0))))))</f>
        <v/>
      </c>
    </row>
    <row r="104" spans="3:13" x14ac:dyDescent="0.2">
      <c r="C104" s="139" t="str">
        <f>+'Capacidad Financiera'!B107</f>
        <v/>
      </c>
      <c r="D104" s="206">
        <f>IF(ISERROR(VLOOKUP(C104,'Capacidad Financiera'!$B$12:$X$62720,2,0)),"",VLOOKUP(C104,'Capacidad Financiera'!$B$12:$X$3580,2,0))</f>
        <v>0</v>
      </c>
      <c r="E104" s="288" t="str">
        <f>IF(OR(C104="",D104=""),"",IF(ISERROR(VLOOKUP(D104,'Capacidad Financiera'!$C$13:$X$62720,3,0)),"",VLOOKUP(D104,'Capacidad Financiera'!$C$13:$X$62720,3,0)))</f>
        <v/>
      </c>
      <c r="F104" s="288" t="str">
        <f>IF(OR(C104="",D104=""),"",IF(ISERROR(VLOOKUP(D104,'Capacidad Financiera'!$C$13:$X$62720,5,0)),"",VLOOKUP(D104,'Capacidad Financiera'!$C$13:$X$62720,5,0)))</f>
        <v/>
      </c>
      <c r="G104" s="290" t="str">
        <f t="shared" si="8"/>
        <v/>
      </c>
      <c r="H104" s="294" t="str">
        <f>IF(OR(D104="",E104="",F104=""),"",IF(AND(G104&gt;0,G104&lt;=CapFinanciera1),Puntajes!$D$12,IF(AND(G104&gt;CapFinanciera1,G104&lt;=CapFinanciera2),Puntajes!$D$13,IF(AND(G104&gt;CapFinanciera2,G104&lt;=CapFinanciera3),Puntajes!$D$14,IF(AND(G104&gt;CapFinanciera3,G104&lt;=CapFinanciera4),Puntajes!$D$15,IF(G104&gt;CapFinanciera4,Puntajes!$D$16,0))))))</f>
        <v/>
      </c>
    </row>
    <row r="105" spans="3:13" x14ac:dyDescent="0.2">
      <c r="C105" s="139" t="str">
        <f>+'Capacidad Financiera'!B108</f>
        <v/>
      </c>
      <c r="D105" s="206">
        <f>IF(ISERROR(VLOOKUP(C105,'Capacidad Financiera'!$B$12:$X$62720,2,0)),"",VLOOKUP(C105,'Capacidad Financiera'!$B$12:$X$3580,2,0))</f>
        <v>0</v>
      </c>
      <c r="E105" s="288" t="str">
        <f>IF(OR(C105="",D105=""),"",IF(ISERROR(VLOOKUP(D105,'Capacidad Financiera'!$C$13:$X$62720,3,0)),"",VLOOKUP(D105,'Capacidad Financiera'!$C$13:$X$62720,3,0)))</f>
        <v/>
      </c>
      <c r="F105" s="288" t="str">
        <f>IF(OR(C105="",D105=""),"",IF(ISERROR(VLOOKUP(D105,'Capacidad Financiera'!$C$13:$X$62720,5,0)),"",VLOOKUP(D105,'Capacidad Financiera'!$C$13:$X$62720,5,0)))</f>
        <v/>
      </c>
      <c r="G105" s="290" t="str">
        <f t="shared" si="8"/>
        <v/>
      </c>
      <c r="H105" s="294" t="str">
        <f>IF(OR(D105="",E105="",F105=""),"",IF(AND(G105&gt;0,G105&lt;=CapFinanciera1),Puntajes!$D$12,IF(AND(G105&gt;CapFinanciera1,G105&lt;=CapFinanciera2),Puntajes!$D$13,IF(AND(G105&gt;CapFinanciera2,G105&lt;=CapFinanciera3),Puntajes!$D$14,IF(AND(G105&gt;CapFinanciera3,G105&lt;=CapFinanciera4),Puntajes!$D$15,IF(G105&gt;CapFinanciera4,Puntajes!$D$16,0))))))</f>
        <v/>
      </c>
    </row>
    <row r="106" spans="3:13" x14ac:dyDescent="0.2">
      <c r="C106" s="139" t="str">
        <f>+'Capacidad Financiera'!B109</f>
        <v/>
      </c>
      <c r="D106" s="206">
        <f>IF(ISERROR(VLOOKUP(C106,'Capacidad Financiera'!$B$12:$X$62720,2,0)),"",VLOOKUP(C106,'Capacidad Financiera'!$B$12:$X$3580,2,0))</f>
        <v>0</v>
      </c>
      <c r="E106" s="288" t="str">
        <f>IF(OR(C106="",D106=""),"",IF(ISERROR(VLOOKUP(D106,'Capacidad Financiera'!$C$13:$X$62720,3,0)),"",VLOOKUP(D106,'Capacidad Financiera'!$C$13:$X$62720,3,0)))</f>
        <v/>
      </c>
      <c r="F106" s="288" t="str">
        <f>IF(OR(C106="",D106=""),"",IF(ISERROR(VLOOKUP(D106,'Capacidad Financiera'!$C$13:$X$62720,5,0)),"",VLOOKUP(D106,'Capacidad Financiera'!$C$13:$X$62720,5,0)))</f>
        <v/>
      </c>
      <c r="G106" s="290" t="str">
        <f t="shared" si="8"/>
        <v/>
      </c>
      <c r="H106" s="294" t="str">
        <f>IF(OR(D106="",E106="",F106=""),"",IF(AND(G106&gt;0,G106&lt;=CapFinanciera1),Puntajes!$D$12,IF(AND(G106&gt;CapFinanciera1,G106&lt;=CapFinanciera2),Puntajes!$D$13,IF(AND(G106&gt;CapFinanciera2,G106&lt;=CapFinanciera3),Puntajes!$D$14,IF(AND(G106&gt;CapFinanciera3,G106&lt;=CapFinanciera4),Puntajes!$D$15,IF(G106&gt;CapFinanciera4,Puntajes!$D$16,0))))))</f>
        <v/>
      </c>
    </row>
    <row r="107" spans="3:13" ht="13.5" thickBot="1" x14ac:dyDescent="0.25">
      <c r="C107" s="141" t="str">
        <f>+'Capacidad Financiera'!B110</f>
        <v/>
      </c>
      <c r="D107" s="142">
        <f>IF(ISERROR(VLOOKUP(C107,'Capacidad Financiera'!$B$12:$X$62720,2,0)),"",VLOOKUP(C107,'Capacidad Financiera'!$B$12:$X$3580,2,0))</f>
        <v>0</v>
      </c>
      <c r="E107" s="289" t="str">
        <f>IF(OR(C107="",D107=""),"",IF(ISERROR(VLOOKUP(D107,'Capacidad Financiera'!$C$13:$X$62720,3,0)),"",VLOOKUP(D107,'Capacidad Financiera'!$C$13:$X$62720,3,0)))</f>
        <v/>
      </c>
      <c r="F107" s="289" t="str">
        <f>IF(OR(C107="",D107=""),"",IF(ISERROR(VLOOKUP(D107,'Capacidad Financiera'!$C$13:$X$62720,5,0)),"",VLOOKUP(D107,'Capacidad Financiera'!$C$13:$X$62720,5,0)))</f>
        <v/>
      </c>
      <c r="G107" s="291" t="str">
        <f t="shared" si="8"/>
        <v/>
      </c>
      <c r="H107" s="295" t="str">
        <f>IF(OR(D107="",E107="",F107=""),"",IF(AND(G107&gt;0,G107&lt;=CapFinanciera1),Puntajes!$D$12,IF(AND(G107&gt;CapFinanciera1,G107&lt;=CapFinanciera2),Puntajes!$D$13,IF(AND(G107&gt;CapFinanciera2,G107&lt;=CapFinanciera3),Puntajes!$D$14,IF(AND(G107&gt;CapFinanciera3,G107&lt;=CapFinanciera4),Puntajes!$D$15,IF(G107&gt;CapFinanciera4,Puntajes!$D$16,0))))))</f>
        <v/>
      </c>
    </row>
    <row r="108" spans="3:13" x14ac:dyDescent="0.2">
      <c r="C108" s="133">
        <f>+'Capacidad Financiera'!B111</f>
        <v>10</v>
      </c>
      <c r="D108" s="134" t="str">
        <f>IF(ISERROR(VLOOKUP(C108,'Capacidad Financiera'!$B$12:$X$62720,2,0)),"",VLOOKUP(C108,'Capacidad Financiera'!$B$12:$X$3580,2,0))</f>
        <v>CONSORCIO ERM</v>
      </c>
      <c r="E108" s="287" t="str">
        <f>IF(C109="",IF(C108&lt;&gt;"",IF(ISERROR(VLOOKUP(D108,'Capacidad Financiera'!$C$12:$H$22,3,0)),"",VLOOKUP(D108,'Capacidad Financiera'!$C$12:$H$22,3,0))),"")</f>
        <v/>
      </c>
      <c r="F108" s="287" t="str">
        <f>IF(C109="",IF(C108&lt;&gt;"",IF(ISERROR(VLOOKUP(D108,'Capacidad Financiera'!$C$12:$H$22,5,0)),"",VLOOKUP(D108,'Capacidad Financiera'!$C$12:$H$22,5,0))),"")</f>
        <v/>
      </c>
      <c r="G108" s="203" t="str">
        <f>IF(OR(D108="",E108="",F108=""),"",IF(OR(E108=0,F108=0),0,E108/F108))</f>
        <v/>
      </c>
      <c r="H108" s="278" t="str">
        <f>IF(C109="",IF(AND(E108="",F108=""),"",IF(AND(G108&gt;0,G108&lt;=CapFinanciera1),Puntajes!$D$12,IF(AND(G108&gt;CapFinanciera1,G108&lt;=CapFinanciera2),Puntajes!$D$13,IF(AND(G108&gt;CapFinanciera2,G108&lt;=CapFinanciera3),Puntajes!$D$14,IF(AND(G108&gt;CapFinanciera3,G108&lt;=CapFinanciera4),Puntajes!$D$15,IF(G108&gt;CapFinanciera4,Puntajes!$D$16,0)))))),"")</f>
        <v/>
      </c>
      <c r="J108" s="246"/>
      <c r="K108" s="247"/>
      <c r="L108" s="229"/>
      <c r="M108" s="248"/>
    </row>
    <row r="109" spans="3:13" x14ac:dyDescent="0.2">
      <c r="C109" s="139">
        <f>+'Capacidad Financiera'!B112</f>
        <v>10.1</v>
      </c>
      <c r="D109" s="206" t="str">
        <f>IF(ISERROR(VLOOKUP(C109,'Capacidad Financiera'!$B$12:$X$62720,2,0)),"",VLOOKUP(C109,'Capacidad Financiera'!$B$12:$X$3580,2,0))</f>
        <v>INGENIERIA DE VIAS S.A</v>
      </c>
      <c r="E109" s="288">
        <f>IF(OR(C109="",D109=""),"",IF(ISERROR(VLOOKUP(D109,'Capacidad Financiera'!$C$13:$X$62720,3,0)),"",VLOOKUP(D109,'Capacidad Financiera'!$C$13:$X$62720,3,0)))</f>
        <v>107809515200</v>
      </c>
      <c r="F109" s="288">
        <f>IF(OR(C109="",D109=""),"",IF(ISERROR(VLOOKUP(D109,'Capacidad Financiera'!$C$13:$X$62720,5,0)),"",VLOOKUP(D109,'Capacidad Financiera'!$C$13:$X$62720,5,0)))</f>
        <v>25812585813</v>
      </c>
      <c r="G109" s="290">
        <f t="shared" ref="G109:G118" si="9">IF(OR(D109="",E109="",F109=""),"",IF(OR(E109=0,F109=0),0,E109/F109))</f>
        <v>4.1766259289568683</v>
      </c>
      <c r="H109" s="294">
        <f>IF(OR(D109="",E109="",F109=""),"",IF(AND(G109&gt;0,G109&lt;=CapFinanciera1),Puntajes!$D$12,IF(AND(G109&gt;CapFinanciera1,G109&lt;=CapFinanciera2),Puntajes!$D$13,IF(AND(G109&gt;CapFinanciera2,G109&lt;=CapFinanciera3),Puntajes!$D$14,IF(AND(G109&gt;CapFinanciera3,G109&lt;=CapFinanciera4),Puntajes!$D$15,IF(G109&gt;CapFinanciera4,Puntajes!$D$16,0))))))</f>
        <v>40</v>
      </c>
    </row>
    <row r="110" spans="3:13" x14ac:dyDescent="0.2">
      <c r="C110" s="139">
        <f>+'Capacidad Financiera'!B113</f>
        <v>10.199999999999999</v>
      </c>
      <c r="D110" s="206" t="str">
        <f>IF(ISERROR(VLOOKUP(C110,'Capacidad Financiera'!$B$12:$X$62720,2,0)),"",VLOOKUP(C110,'Capacidad Financiera'!$B$12:$X$3580,2,0))</f>
        <v>CONCREARMADO LTDA</v>
      </c>
      <c r="E110" s="288">
        <f>IF(OR(C110="",D110=""),"",IF(ISERROR(VLOOKUP(D110,'Capacidad Financiera'!$C$13:$X$62720,3,0)),"",VLOOKUP(D110,'Capacidad Financiera'!$C$13:$X$62720,3,0)))</f>
        <v>3252320445</v>
      </c>
      <c r="F110" s="288">
        <f>IF(OR(C110="",D110=""),"",IF(ISERROR(VLOOKUP(D110,'Capacidad Financiera'!$C$13:$X$62720,5,0)),"",VLOOKUP(D110,'Capacidad Financiera'!$C$13:$X$62720,5,0)))</f>
        <v>962999030</v>
      </c>
      <c r="G110" s="290">
        <f t="shared" si="9"/>
        <v>3.3772831993402943</v>
      </c>
      <c r="H110" s="294">
        <f>IF(OR(D110="",E110="",F110=""),"",IF(AND(G110&gt;0,G110&lt;=CapFinanciera1),Puntajes!$D$12,IF(AND(G110&gt;CapFinanciera1,G110&lt;=CapFinanciera2),Puntajes!$D$13,IF(AND(G110&gt;CapFinanciera2,G110&lt;=CapFinanciera3),Puntajes!$D$14,IF(AND(G110&gt;CapFinanciera3,G110&lt;=CapFinanciera4),Puntajes!$D$15,IF(G110&gt;CapFinanciera4,Puntajes!$D$16,0))))))</f>
        <v>40</v>
      </c>
    </row>
    <row r="111" spans="3:13" x14ac:dyDescent="0.2">
      <c r="C111" s="139" t="str">
        <f>+'Capacidad Financiera'!B114</f>
        <v/>
      </c>
      <c r="D111" s="206">
        <f>IF(ISERROR(VLOOKUP(C111,'Capacidad Financiera'!$B$12:$X$62720,2,0)),"",VLOOKUP(C111,'Capacidad Financiera'!$B$12:$X$3580,2,0))</f>
        <v>0</v>
      </c>
      <c r="E111" s="288" t="str">
        <f>IF(OR(C111="",D111=""),"",IF(ISERROR(VLOOKUP(D111,'Capacidad Financiera'!$C$13:$X$62720,3,0)),"",VLOOKUP(D111,'Capacidad Financiera'!$C$13:$X$62720,3,0)))</f>
        <v/>
      </c>
      <c r="F111" s="288" t="str">
        <f>IF(OR(C111="",D111=""),"",IF(ISERROR(VLOOKUP(D111,'Capacidad Financiera'!$C$13:$X$62720,5,0)),"",VLOOKUP(D111,'Capacidad Financiera'!$C$13:$X$62720,5,0)))</f>
        <v/>
      </c>
      <c r="G111" s="290" t="str">
        <f t="shared" si="9"/>
        <v/>
      </c>
      <c r="H111" s="294" t="str">
        <f>IF(OR(D111="",E111="",F111=""),"",IF(AND(G111&gt;0,G111&lt;=CapFinanciera1),Puntajes!$D$12,IF(AND(G111&gt;CapFinanciera1,G111&lt;=CapFinanciera2),Puntajes!$D$13,IF(AND(G111&gt;CapFinanciera2,G111&lt;=CapFinanciera3),Puntajes!$D$14,IF(AND(G111&gt;CapFinanciera3,G111&lt;=CapFinanciera4),Puntajes!$D$15,IF(G111&gt;CapFinanciera4,Puntajes!$D$16,0))))))</f>
        <v/>
      </c>
    </row>
    <row r="112" spans="3:13" x14ac:dyDescent="0.2">
      <c r="C112" s="139" t="str">
        <f>+'Capacidad Financiera'!B115</f>
        <v/>
      </c>
      <c r="D112" s="206">
        <f>IF(ISERROR(VLOOKUP(C112,'Capacidad Financiera'!$B$12:$X$62720,2,0)),"",VLOOKUP(C112,'Capacidad Financiera'!$B$12:$X$3580,2,0))</f>
        <v>0</v>
      </c>
      <c r="E112" s="288" t="str">
        <f>IF(OR(C112="",D112=""),"",IF(ISERROR(VLOOKUP(D112,'Capacidad Financiera'!$C$13:$X$62720,3,0)),"",VLOOKUP(D112,'Capacidad Financiera'!$C$13:$X$62720,3,0)))</f>
        <v/>
      </c>
      <c r="F112" s="288" t="str">
        <f>IF(OR(C112="",D112=""),"",IF(ISERROR(VLOOKUP(D112,'Capacidad Financiera'!$C$13:$X$62720,5,0)),"",VLOOKUP(D112,'Capacidad Financiera'!$C$13:$X$62720,5,0)))</f>
        <v/>
      </c>
      <c r="G112" s="290" t="str">
        <f t="shared" si="9"/>
        <v/>
      </c>
      <c r="H112" s="294" t="str">
        <f>IF(OR(D112="",E112="",F112=""),"",IF(AND(G112&gt;0,G112&lt;=CapFinanciera1),Puntajes!$D$12,IF(AND(G112&gt;CapFinanciera1,G112&lt;=CapFinanciera2),Puntajes!$D$13,IF(AND(G112&gt;CapFinanciera2,G112&lt;=CapFinanciera3),Puntajes!$D$14,IF(AND(G112&gt;CapFinanciera3,G112&lt;=CapFinanciera4),Puntajes!$D$15,IF(G112&gt;CapFinanciera4,Puntajes!$D$16,0))))))</f>
        <v/>
      </c>
    </row>
    <row r="113" spans="3:8" x14ac:dyDescent="0.2">
      <c r="C113" s="139" t="str">
        <f>+'Capacidad Financiera'!B116</f>
        <v/>
      </c>
      <c r="D113" s="206">
        <f>IF(ISERROR(VLOOKUP(C113,'Capacidad Financiera'!$B$12:$X$62720,2,0)),"",VLOOKUP(C113,'Capacidad Financiera'!$B$12:$X$3580,2,0))</f>
        <v>0</v>
      </c>
      <c r="E113" s="288" t="str">
        <f>IF(OR(C113="",D113=""),"",IF(ISERROR(VLOOKUP(D113,'Capacidad Financiera'!$C$13:$X$62720,3,0)),"",VLOOKUP(D113,'Capacidad Financiera'!$C$13:$X$62720,3,0)))</f>
        <v/>
      </c>
      <c r="F113" s="288" t="str">
        <f>IF(OR(C113="",D113=""),"",IF(ISERROR(VLOOKUP(D113,'Capacidad Financiera'!$C$13:$X$62720,5,0)),"",VLOOKUP(D113,'Capacidad Financiera'!$C$13:$X$62720,5,0)))</f>
        <v/>
      </c>
      <c r="G113" s="290" t="str">
        <f t="shared" si="9"/>
        <v/>
      </c>
      <c r="H113" s="294" t="str">
        <f>IF(OR(D113="",E113="",F113=""),"",IF(AND(G113&gt;0,G113&lt;=CapFinanciera1),Puntajes!$D$12,IF(AND(G113&gt;CapFinanciera1,G113&lt;=CapFinanciera2),Puntajes!$D$13,IF(AND(G113&gt;CapFinanciera2,G113&lt;=CapFinanciera3),Puntajes!$D$14,IF(AND(G113&gt;CapFinanciera3,G113&lt;=CapFinanciera4),Puntajes!$D$15,IF(G113&gt;CapFinanciera4,Puntajes!$D$16,0))))))</f>
        <v/>
      </c>
    </row>
    <row r="114" spans="3:8" x14ac:dyDescent="0.2">
      <c r="C114" s="139" t="str">
        <f>+'Capacidad Financiera'!B117</f>
        <v/>
      </c>
      <c r="D114" s="206">
        <f>IF(ISERROR(VLOOKUP(C114,'Capacidad Financiera'!$B$12:$X$62720,2,0)),"",VLOOKUP(C114,'Capacidad Financiera'!$B$12:$X$3580,2,0))</f>
        <v>0</v>
      </c>
      <c r="E114" s="288" t="str">
        <f>IF(OR(C114="",D114=""),"",IF(ISERROR(VLOOKUP(D114,'Capacidad Financiera'!$C$13:$X$62720,3,0)),"",VLOOKUP(D114,'Capacidad Financiera'!$C$13:$X$62720,3,0)))</f>
        <v/>
      </c>
      <c r="F114" s="288" t="str">
        <f>IF(OR(C114="",D114=""),"",IF(ISERROR(VLOOKUP(D114,'Capacidad Financiera'!$C$13:$X$62720,5,0)),"",VLOOKUP(D114,'Capacidad Financiera'!$C$13:$X$62720,5,0)))</f>
        <v/>
      </c>
      <c r="G114" s="290" t="str">
        <f t="shared" si="9"/>
        <v/>
      </c>
      <c r="H114" s="294" t="str">
        <f>IF(OR(D114="",E114="",F114=""),"",IF(AND(G114&gt;0,G114&lt;=CapFinanciera1),Puntajes!$D$12,IF(AND(G114&gt;CapFinanciera1,G114&lt;=CapFinanciera2),Puntajes!$D$13,IF(AND(G114&gt;CapFinanciera2,G114&lt;=CapFinanciera3),Puntajes!$D$14,IF(AND(G114&gt;CapFinanciera3,G114&lt;=CapFinanciera4),Puntajes!$D$15,IF(G114&gt;CapFinanciera4,Puntajes!$D$16,0))))))</f>
        <v/>
      </c>
    </row>
    <row r="115" spans="3:8" x14ac:dyDescent="0.2">
      <c r="C115" s="139" t="str">
        <f>+'Capacidad Financiera'!B118</f>
        <v/>
      </c>
      <c r="D115" s="206">
        <f>IF(ISERROR(VLOOKUP(C115,'Capacidad Financiera'!$B$12:$X$62720,2,0)),"",VLOOKUP(C115,'Capacidad Financiera'!$B$12:$X$3580,2,0))</f>
        <v>0</v>
      </c>
      <c r="E115" s="288" t="str">
        <f>IF(OR(C115="",D115=""),"",IF(ISERROR(VLOOKUP(D115,'Capacidad Financiera'!$C$13:$X$62720,3,0)),"",VLOOKUP(D115,'Capacidad Financiera'!$C$13:$X$62720,3,0)))</f>
        <v/>
      </c>
      <c r="F115" s="288" t="str">
        <f>IF(OR(C115="",D115=""),"",IF(ISERROR(VLOOKUP(D115,'Capacidad Financiera'!$C$13:$X$62720,5,0)),"",VLOOKUP(D115,'Capacidad Financiera'!$C$13:$X$62720,5,0)))</f>
        <v/>
      </c>
      <c r="G115" s="290" t="str">
        <f t="shared" si="9"/>
        <v/>
      </c>
      <c r="H115" s="294" t="str">
        <f>IF(OR(D115="",E115="",F115=""),"",IF(AND(G115&gt;0,G115&lt;=CapFinanciera1),Puntajes!$D$12,IF(AND(G115&gt;CapFinanciera1,G115&lt;=CapFinanciera2),Puntajes!$D$13,IF(AND(G115&gt;CapFinanciera2,G115&lt;=CapFinanciera3),Puntajes!$D$14,IF(AND(G115&gt;CapFinanciera3,G115&lt;=CapFinanciera4),Puntajes!$D$15,IF(G115&gt;CapFinanciera4,Puntajes!$D$16,0))))))</f>
        <v/>
      </c>
    </row>
    <row r="116" spans="3:8" x14ac:dyDescent="0.2">
      <c r="C116" s="139" t="str">
        <f>+'Capacidad Financiera'!B119</f>
        <v/>
      </c>
      <c r="D116" s="206">
        <f>IF(ISERROR(VLOOKUP(C116,'Capacidad Financiera'!$B$12:$X$62720,2,0)),"",VLOOKUP(C116,'Capacidad Financiera'!$B$12:$X$3580,2,0))</f>
        <v>0</v>
      </c>
      <c r="E116" s="288" t="str">
        <f>IF(OR(C116="",D116=""),"",IF(ISERROR(VLOOKUP(D116,'Capacidad Financiera'!$C$13:$X$62720,3,0)),"",VLOOKUP(D116,'Capacidad Financiera'!$C$13:$X$62720,3,0)))</f>
        <v/>
      </c>
      <c r="F116" s="288" t="str">
        <f>IF(OR(C116="",D116=""),"",IF(ISERROR(VLOOKUP(D116,'Capacidad Financiera'!$C$13:$X$62720,5,0)),"",VLOOKUP(D116,'Capacidad Financiera'!$C$13:$X$62720,5,0)))</f>
        <v/>
      </c>
      <c r="G116" s="290" t="str">
        <f t="shared" si="9"/>
        <v/>
      </c>
      <c r="H116" s="294" t="str">
        <f>IF(OR(D116="",E116="",F116=""),"",IF(AND(G116&gt;0,G116&lt;=CapFinanciera1),Puntajes!$D$12,IF(AND(G116&gt;CapFinanciera1,G116&lt;=CapFinanciera2),Puntajes!$D$13,IF(AND(G116&gt;CapFinanciera2,G116&lt;=CapFinanciera3),Puntajes!$D$14,IF(AND(G116&gt;CapFinanciera3,G116&lt;=CapFinanciera4),Puntajes!$D$15,IF(G116&gt;CapFinanciera4,Puntajes!$D$16,0))))))</f>
        <v/>
      </c>
    </row>
    <row r="117" spans="3:8" x14ac:dyDescent="0.2">
      <c r="C117" s="139" t="str">
        <f>+'Capacidad Financiera'!B120</f>
        <v/>
      </c>
      <c r="D117" s="206">
        <f>IF(ISERROR(VLOOKUP(C117,'Capacidad Financiera'!$B$12:$X$62720,2,0)),"",VLOOKUP(C117,'Capacidad Financiera'!$B$12:$X$3580,2,0))</f>
        <v>0</v>
      </c>
      <c r="E117" s="288" t="str">
        <f>IF(OR(C117="",D117=""),"",IF(ISERROR(VLOOKUP(D117,'Capacidad Financiera'!$C$13:$X$62720,3,0)),"",VLOOKUP(D117,'Capacidad Financiera'!$C$13:$X$62720,3,0)))</f>
        <v/>
      </c>
      <c r="F117" s="288" t="str">
        <f>IF(OR(C117="",D117=""),"",IF(ISERROR(VLOOKUP(D117,'Capacidad Financiera'!$C$13:$X$62720,5,0)),"",VLOOKUP(D117,'Capacidad Financiera'!$C$13:$X$62720,5,0)))</f>
        <v/>
      </c>
      <c r="G117" s="290" t="str">
        <f t="shared" si="9"/>
        <v/>
      </c>
      <c r="H117" s="294" t="str">
        <f>IF(OR(D117="",E117="",F117=""),"",IF(AND(G117&gt;0,G117&lt;=CapFinanciera1),Puntajes!$D$12,IF(AND(G117&gt;CapFinanciera1,G117&lt;=CapFinanciera2),Puntajes!$D$13,IF(AND(G117&gt;CapFinanciera2,G117&lt;=CapFinanciera3),Puntajes!$D$14,IF(AND(G117&gt;CapFinanciera3,G117&lt;=CapFinanciera4),Puntajes!$D$15,IF(G117&gt;CapFinanciera4,Puntajes!$D$16,0))))))</f>
        <v/>
      </c>
    </row>
    <row r="118" spans="3:8" ht="13.5" thickBot="1" x14ac:dyDescent="0.25">
      <c r="C118" s="141" t="str">
        <f>+'Capacidad Financiera'!B121</f>
        <v/>
      </c>
      <c r="D118" s="142">
        <f>IF(ISERROR(VLOOKUP(C118,'Capacidad Financiera'!$B$12:$X$62720,2,0)),"",VLOOKUP(C118,'Capacidad Financiera'!$B$12:$X$3580,2,0))</f>
        <v>0</v>
      </c>
      <c r="E118" s="289" t="str">
        <f>IF(OR(C118="",D118=""),"",IF(ISERROR(VLOOKUP(D118,'Capacidad Financiera'!$C$13:$X$62720,3,0)),"",VLOOKUP(D118,'Capacidad Financiera'!$C$13:$X$62720,3,0)))</f>
        <v/>
      </c>
      <c r="F118" s="289" t="str">
        <f>IF(OR(C118="",D118=""),"",IF(ISERROR(VLOOKUP(D118,'Capacidad Financiera'!$C$13:$X$62720,5,0)),"",VLOOKUP(D118,'Capacidad Financiera'!$C$13:$X$62720,5,0)))</f>
        <v/>
      </c>
      <c r="G118" s="291" t="str">
        <f t="shared" si="9"/>
        <v/>
      </c>
      <c r="H118" s="295" t="str">
        <f>IF(OR(D118="",E118="",F118=""),"",IF(AND(G118&gt;0,G118&lt;=CapFinanciera1),Puntajes!$D$12,IF(AND(G118&gt;CapFinanciera1,G118&lt;=CapFinanciera2),Puntajes!$D$13,IF(AND(G118&gt;CapFinanciera2,G118&lt;=CapFinanciera3),Puntajes!$D$14,IF(AND(G118&gt;CapFinanciera3,G118&lt;=CapFinanciera4),Puntajes!$D$15,IF(G118&gt;CapFinanciera4,Puntajes!$D$16,0))))))</f>
        <v/>
      </c>
    </row>
  </sheetData>
  <sheetProtection formatCells="0" formatColumns="0" formatRows="0" insertColumns="0" insertRows="0" insertHyperlinks="0" deleteColumns="0" deleteRows="0" sort="0" autoFilter="0" pivotTables="0"/>
  <mergeCells count="9">
    <mergeCell ref="E7:E8"/>
    <mergeCell ref="F7:F8"/>
    <mergeCell ref="G7:G8"/>
    <mergeCell ref="C2:H2"/>
    <mergeCell ref="C3:H3"/>
    <mergeCell ref="C4:H4"/>
    <mergeCell ref="C5:H5"/>
    <mergeCell ref="C7:C8"/>
    <mergeCell ref="D7:D8"/>
  </mergeCells>
  <conditionalFormatting sqref="D9:D19 D6:H6">
    <cfRule type="cellIs" dxfId="313" priority="64" stopIfTrue="1" operator="equal">
      <formula>"NO ADMISIBLE"</formula>
    </cfRule>
  </conditionalFormatting>
  <conditionalFormatting sqref="E15:H19">
    <cfRule type="expression" dxfId="312" priority="62" stopIfTrue="1">
      <formula>IF($B8-INT($B8)&gt;0,TRUE,FALSE)</formula>
    </cfRule>
  </conditionalFormatting>
  <conditionalFormatting sqref="E10:H10">
    <cfRule type="expression" dxfId="311" priority="58" stopIfTrue="1">
      <formula>IF($B2-INT($B2)&gt;0,TRUE,FALSE)</formula>
    </cfRule>
  </conditionalFormatting>
  <conditionalFormatting sqref="E9:H9">
    <cfRule type="expression" dxfId="310" priority="65" stopIfTrue="1">
      <formula>IF(#REF!-INT(#REF!)&gt;0,TRUE,FALSE)</formula>
    </cfRule>
  </conditionalFormatting>
  <conditionalFormatting sqref="E11:H13">
    <cfRule type="expression" dxfId="309" priority="2570" stopIfTrue="1">
      <formula>IF($B5-INT($B5)&gt;0,TRUE,FALSE)</formula>
    </cfRule>
  </conditionalFormatting>
  <conditionalFormatting sqref="E14:H14">
    <cfRule type="expression" dxfId="308" priority="2572" stopIfTrue="1">
      <formula>IF(#REF!-INT(#REF!)&gt;0,TRUE,FALSE)</formula>
    </cfRule>
  </conditionalFormatting>
  <conditionalFormatting sqref="D20:D30">
    <cfRule type="cellIs" dxfId="307" priority="54" stopIfTrue="1" operator="equal">
      <formula>"NO ADMISIBLE"</formula>
    </cfRule>
  </conditionalFormatting>
  <conditionalFormatting sqref="E26:H30">
    <cfRule type="expression" dxfId="306" priority="53" stopIfTrue="1">
      <formula>IF($B19-INT($B19)&gt;0,TRUE,FALSE)</formula>
    </cfRule>
  </conditionalFormatting>
  <conditionalFormatting sqref="E21:H21">
    <cfRule type="expression" dxfId="305" priority="52" stopIfTrue="1">
      <formula>IF($B13-INT($B13)&gt;0,TRUE,FALSE)</formula>
    </cfRule>
  </conditionalFormatting>
  <conditionalFormatting sqref="E20:H20">
    <cfRule type="expression" dxfId="304" priority="51" stopIfTrue="1">
      <formula>IF(#REF!-INT(#REF!)&gt;0,TRUE,FALSE)</formula>
    </cfRule>
  </conditionalFormatting>
  <conditionalFormatting sqref="E22:H24">
    <cfRule type="expression" dxfId="303" priority="50" stopIfTrue="1">
      <formula>IF($B16-INT($B16)&gt;0,TRUE,FALSE)</formula>
    </cfRule>
  </conditionalFormatting>
  <conditionalFormatting sqref="E25:H25">
    <cfRule type="expression" dxfId="302" priority="49" stopIfTrue="1">
      <formula>IF(#REF!-INT(#REF!)&gt;0,TRUE,FALSE)</formula>
    </cfRule>
  </conditionalFormatting>
  <conditionalFormatting sqref="D31:D41">
    <cfRule type="cellIs" dxfId="301" priority="48" stopIfTrue="1" operator="equal">
      <formula>"NO ADMISIBLE"</formula>
    </cfRule>
  </conditionalFormatting>
  <conditionalFormatting sqref="E37:H41">
    <cfRule type="expression" dxfId="300" priority="47" stopIfTrue="1">
      <formula>IF($B30-INT($B30)&gt;0,TRUE,FALSE)</formula>
    </cfRule>
  </conditionalFormatting>
  <conditionalFormatting sqref="E32:H32">
    <cfRule type="expression" dxfId="299" priority="46" stopIfTrue="1">
      <formula>IF($B24-INT($B24)&gt;0,TRUE,FALSE)</formula>
    </cfRule>
  </conditionalFormatting>
  <conditionalFormatting sqref="E31:H31">
    <cfRule type="expression" dxfId="298" priority="45" stopIfTrue="1">
      <formula>IF(#REF!-INT(#REF!)&gt;0,TRUE,FALSE)</formula>
    </cfRule>
  </conditionalFormatting>
  <conditionalFormatting sqref="E33:H35">
    <cfRule type="expression" dxfId="297" priority="44" stopIfTrue="1">
      <formula>IF($B27-INT($B27)&gt;0,TRUE,FALSE)</formula>
    </cfRule>
  </conditionalFormatting>
  <conditionalFormatting sqref="E36:H36">
    <cfRule type="expression" dxfId="296" priority="43" stopIfTrue="1">
      <formula>IF(#REF!-INT(#REF!)&gt;0,TRUE,FALSE)</formula>
    </cfRule>
  </conditionalFormatting>
  <conditionalFormatting sqref="D42:D52">
    <cfRule type="cellIs" dxfId="295" priority="42" stopIfTrue="1" operator="equal">
      <formula>"NO ADMISIBLE"</formula>
    </cfRule>
  </conditionalFormatting>
  <conditionalFormatting sqref="E48:H52">
    <cfRule type="expression" dxfId="294" priority="41" stopIfTrue="1">
      <formula>IF($B41-INT($B41)&gt;0,TRUE,FALSE)</formula>
    </cfRule>
  </conditionalFormatting>
  <conditionalFormatting sqref="E43:H43">
    <cfRule type="expression" dxfId="293" priority="40" stopIfTrue="1">
      <formula>IF($B35-INT($B35)&gt;0,TRUE,FALSE)</formula>
    </cfRule>
  </conditionalFormatting>
  <conditionalFormatting sqref="E42:H42">
    <cfRule type="expression" dxfId="292" priority="39" stopIfTrue="1">
      <formula>IF(#REF!-INT(#REF!)&gt;0,TRUE,FALSE)</formula>
    </cfRule>
  </conditionalFormatting>
  <conditionalFormatting sqref="E44:H46">
    <cfRule type="expression" dxfId="291" priority="38" stopIfTrue="1">
      <formula>IF($B38-INT($B38)&gt;0,TRUE,FALSE)</formula>
    </cfRule>
  </conditionalFormatting>
  <conditionalFormatting sqref="E47:H47">
    <cfRule type="expression" dxfId="290" priority="37" stopIfTrue="1">
      <formula>IF(#REF!-INT(#REF!)&gt;0,TRUE,FALSE)</formula>
    </cfRule>
  </conditionalFormatting>
  <conditionalFormatting sqref="D53:D63">
    <cfRule type="cellIs" dxfId="289" priority="36" stopIfTrue="1" operator="equal">
      <formula>"NO ADMISIBLE"</formula>
    </cfRule>
  </conditionalFormatting>
  <conditionalFormatting sqref="E59:H63">
    <cfRule type="expression" dxfId="288" priority="35" stopIfTrue="1">
      <formula>IF($B52-INT($B52)&gt;0,TRUE,FALSE)</formula>
    </cfRule>
  </conditionalFormatting>
  <conditionalFormatting sqref="E54:H54">
    <cfRule type="expression" dxfId="287" priority="34" stopIfTrue="1">
      <formula>IF($B46-INT($B46)&gt;0,TRUE,FALSE)</formula>
    </cfRule>
  </conditionalFormatting>
  <conditionalFormatting sqref="E53:H53">
    <cfRule type="expression" dxfId="286" priority="33" stopIfTrue="1">
      <formula>IF(#REF!-INT(#REF!)&gt;0,TRUE,FALSE)</formula>
    </cfRule>
  </conditionalFormatting>
  <conditionalFormatting sqref="E55:H57">
    <cfRule type="expression" dxfId="285" priority="32" stopIfTrue="1">
      <formula>IF($B49-INT($B49)&gt;0,TRUE,FALSE)</formula>
    </cfRule>
  </conditionalFormatting>
  <conditionalFormatting sqref="E58:H58">
    <cfRule type="expression" dxfId="284" priority="31" stopIfTrue="1">
      <formula>IF(#REF!-INT(#REF!)&gt;0,TRUE,FALSE)</formula>
    </cfRule>
  </conditionalFormatting>
  <conditionalFormatting sqref="D64:D74">
    <cfRule type="cellIs" dxfId="283" priority="30" stopIfTrue="1" operator="equal">
      <formula>"NO ADMISIBLE"</formula>
    </cfRule>
  </conditionalFormatting>
  <conditionalFormatting sqref="E70:H74">
    <cfRule type="expression" dxfId="282" priority="29" stopIfTrue="1">
      <formula>IF($B63-INT($B63)&gt;0,TRUE,FALSE)</formula>
    </cfRule>
  </conditionalFormatting>
  <conditionalFormatting sqref="E65:H65">
    <cfRule type="expression" dxfId="281" priority="28" stopIfTrue="1">
      <formula>IF($B57-INT($B57)&gt;0,TRUE,FALSE)</formula>
    </cfRule>
  </conditionalFormatting>
  <conditionalFormatting sqref="E64:H64">
    <cfRule type="expression" dxfId="280" priority="27" stopIfTrue="1">
      <formula>IF(#REF!-INT(#REF!)&gt;0,TRUE,FALSE)</formula>
    </cfRule>
  </conditionalFormatting>
  <conditionalFormatting sqref="E66:H68">
    <cfRule type="expression" dxfId="279" priority="26" stopIfTrue="1">
      <formula>IF($B60-INT($B60)&gt;0,TRUE,FALSE)</formula>
    </cfRule>
  </conditionalFormatting>
  <conditionalFormatting sqref="E69:H69">
    <cfRule type="expression" dxfId="278" priority="25" stopIfTrue="1">
      <formula>IF(#REF!-INT(#REF!)&gt;0,TRUE,FALSE)</formula>
    </cfRule>
  </conditionalFormatting>
  <conditionalFormatting sqref="D75:D85">
    <cfRule type="cellIs" dxfId="277" priority="24" stopIfTrue="1" operator="equal">
      <formula>"NO ADMISIBLE"</formula>
    </cfRule>
  </conditionalFormatting>
  <conditionalFormatting sqref="E81:H85">
    <cfRule type="expression" dxfId="276" priority="23" stopIfTrue="1">
      <formula>IF($B74-INT($B74)&gt;0,TRUE,FALSE)</formula>
    </cfRule>
  </conditionalFormatting>
  <conditionalFormatting sqref="E76:H76">
    <cfRule type="expression" dxfId="275" priority="22" stopIfTrue="1">
      <formula>IF($B68-INT($B68)&gt;0,TRUE,FALSE)</formula>
    </cfRule>
  </conditionalFormatting>
  <conditionalFormatting sqref="E75:H75">
    <cfRule type="expression" dxfId="274" priority="21" stopIfTrue="1">
      <formula>IF(#REF!-INT(#REF!)&gt;0,TRUE,FALSE)</formula>
    </cfRule>
  </conditionalFormatting>
  <conditionalFormatting sqref="E77:H79">
    <cfRule type="expression" dxfId="273" priority="20" stopIfTrue="1">
      <formula>IF($B71-INT($B71)&gt;0,TRUE,FALSE)</formula>
    </cfRule>
  </conditionalFormatting>
  <conditionalFormatting sqref="E80:H80">
    <cfRule type="expression" dxfId="272" priority="19" stopIfTrue="1">
      <formula>IF(#REF!-INT(#REF!)&gt;0,TRUE,FALSE)</formula>
    </cfRule>
  </conditionalFormatting>
  <conditionalFormatting sqref="D86:D96">
    <cfRule type="cellIs" dxfId="271" priority="18" stopIfTrue="1" operator="equal">
      <formula>"NO ADMISIBLE"</formula>
    </cfRule>
  </conditionalFormatting>
  <conditionalFormatting sqref="E92:H96">
    <cfRule type="expression" dxfId="270" priority="17" stopIfTrue="1">
      <formula>IF($B85-INT($B85)&gt;0,TRUE,FALSE)</formula>
    </cfRule>
  </conditionalFormatting>
  <conditionalFormatting sqref="E87:H87">
    <cfRule type="expression" dxfId="269" priority="16" stopIfTrue="1">
      <formula>IF($B79-INT($B79)&gt;0,TRUE,FALSE)</formula>
    </cfRule>
  </conditionalFormatting>
  <conditionalFormatting sqref="E86:H86">
    <cfRule type="expression" dxfId="268" priority="15" stopIfTrue="1">
      <formula>IF(#REF!-INT(#REF!)&gt;0,TRUE,FALSE)</formula>
    </cfRule>
  </conditionalFormatting>
  <conditionalFormatting sqref="E88:H90">
    <cfRule type="expression" dxfId="267" priority="14" stopIfTrue="1">
      <formula>IF($B82-INT($B82)&gt;0,TRUE,FALSE)</formula>
    </cfRule>
  </conditionalFormatting>
  <conditionalFormatting sqref="E91:H91">
    <cfRule type="expression" dxfId="266" priority="13" stopIfTrue="1">
      <formula>IF(#REF!-INT(#REF!)&gt;0,TRUE,FALSE)</formula>
    </cfRule>
  </conditionalFormatting>
  <conditionalFormatting sqref="D97:D107">
    <cfRule type="cellIs" dxfId="265" priority="12" stopIfTrue="1" operator="equal">
      <formula>"NO ADMISIBLE"</formula>
    </cfRule>
  </conditionalFormatting>
  <conditionalFormatting sqref="E103:H107">
    <cfRule type="expression" dxfId="264" priority="11" stopIfTrue="1">
      <formula>IF($B96-INT($B96)&gt;0,TRUE,FALSE)</formula>
    </cfRule>
  </conditionalFormatting>
  <conditionalFormatting sqref="E98:H98">
    <cfRule type="expression" dxfId="263" priority="10" stopIfTrue="1">
      <formula>IF($B90-INT($B90)&gt;0,TRUE,FALSE)</formula>
    </cfRule>
  </conditionalFormatting>
  <conditionalFormatting sqref="E97:H97">
    <cfRule type="expression" dxfId="262" priority="9" stopIfTrue="1">
      <formula>IF(#REF!-INT(#REF!)&gt;0,TRUE,FALSE)</formula>
    </cfRule>
  </conditionalFormatting>
  <conditionalFormatting sqref="E99:H101">
    <cfRule type="expression" dxfId="261" priority="8" stopIfTrue="1">
      <formula>IF($B93-INT($B93)&gt;0,TRUE,FALSE)</formula>
    </cfRule>
  </conditionalFormatting>
  <conditionalFormatting sqref="E102:H102">
    <cfRule type="expression" dxfId="260" priority="7" stopIfTrue="1">
      <formula>IF(#REF!-INT(#REF!)&gt;0,TRUE,FALSE)</formula>
    </cfRule>
  </conditionalFormatting>
  <conditionalFormatting sqref="D108:D118">
    <cfRule type="cellIs" dxfId="259" priority="6" stopIfTrue="1" operator="equal">
      <formula>"NO ADMISIBLE"</formula>
    </cfRule>
  </conditionalFormatting>
  <conditionalFormatting sqref="E114:H118">
    <cfRule type="expression" dxfId="258" priority="5" stopIfTrue="1">
      <formula>IF($B107-INT($B107)&gt;0,TRUE,FALSE)</formula>
    </cfRule>
  </conditionalFormatting>
  <conditionalFormatting sqref="E109:H109">
    <cfRule type="expression" dxfId="257" priority="4" stopIfTrue="1">
      <formula>IF($B101-INT($B101)&gt;0,TRUE,FALSE)</formula>
    </cfRule>
  </conditionalFormatting>
  <conditionalFormatting sqref="E108:H108">
    <cfRule type="expression" dxfId="256" priority="3" stopIfTrue="1">
      <formula>IF(#REF!-INT(#REF!)&gt;0,TRUE,FALSE)</formula>
    </cfRule>
  </conditionalFormatting>
  <conditionalFormatting sqref="E110:H112">
    <cfRule type="expression" dxfId="255" priority="2" stopIfTrue="1">
      <formula>IF($B104-INT($B104)&gt;0,TRUE,FALSE)</formula>
    </cfRule>
  </conditionalFormatting>
  <conditionalFormatting sqref="E113:H113">
    <cfRule type="expression" dxfId="254" priority="1" stopIfTrue="1">
      <formula>IF(#REF!-INT(#REF!)&gt;0,TRUE,FALSE)</formula>
    </cfRule>
  </conditionalFormatting>
  <dataValidations count="1">
    <dataValidation type="list" allowBlank="1" showInputMessage="1" showErrorMessage="1" sqref="D9:D118 D6" xr:uid="{00000000-0002-0000-0800-000000000000}">
      <formula1>prueba</formula1>
    </dataValidation>
  </dataValidations>
  <pageMargins left="0.75" right="0.75" top="1" bottom="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MacroCF">
                <anchor moveWithCells="1" sizeWithCells="1">
                  <from>
                    <xdr:col>0</xdr:col>
                    <xdr:colOff>219075</xdr:colOff>
                    <xdr:row>2</xdr:row>
                    <xdr:rowOff>114300</xdr:rowOff>
                  </from>
                  <to>
                    <xdr:col>1</xdr:col>
                    <xdr:colOff>628650</xdr:colOff>
                    <xdr:row>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21</vt:i4>
      </vt:variant>
    </vt:vector>
  </HeadingPairs>
  <TitlesOfParts>
    <vt:vector size="39" baseType="lpstr">
      <vt:lpstr>Verificaciones</vt:lpstr>
      <vt:lpstr>BD</vt:lpstr>
      <vt:lpstr>TD</vt:lpstr>
      <vt:lpstr>POA</vt:lpstr>
      <vt:lpstr>Puntajes</vt:lpstr>
      <vt:lpstr>Capacidad Financiera</vt:lpstr>
      <vt:lpstr>Puntaje Exp</vt:lpstr>
      <vt:lpstr>Puntaje CT</vt:lpstr>
      <vt:lpstr>Puntaje CF</vt:lpstr>
      <vt:lpstr>Saldo CtosEjecución</vt:lpstr>
      <vt:lpstr>Cap Organización</vt:lpstr>
      <vt:lpstr>Capacidad Residual</vt:lpstr>
      <vt:lpstr>CONTRATOS EJECUTADOS</vt:lpstr>
      <vt:lpstr>CR ITAC CONSTRUCIONES </vt:lpstr>
      <vt:lpstr>Hoja2</vt:lpstr>
      <vt:lpstr>conversion</vt:lpstr>
      <vt:lpstr>Hoja3</vt:lpstr>
      <vt:lpstr>Hoja5</vt:lpstr>
      <vt:lpstr>AnticipoM1</vt:lpstr>
      <vt:lpstr>AnticipoM2</vt:lpstr>
      <vt:lpstr>AnticipoM3</vt:lpstr>
      <vt:lpstr>AnticipoM4</vt:lpstr>
      <vt:lpstr>'Capacidad Financiera'!Área_de_impresión</vt:lpstr>
      <vt:lpstr>CapFinanciera1</vt:lpstr>
      <vt:lpstr>CapFinanciera2</vt:lpstr>
      <vt:lpstr>CapFinanciera3</vt:lpstr>
      <vt:lpstr>CapFinanciera4</vt:lpstr>
      <vt:lpstr>CapTecnica1</vt:lpstr>
      <vt:lpstr>CapTecnica2</vt:lpstr>
      <vt:lpstr>Experiencia1</vt:lpstr>
      <vt:lpstr>Experiencia2</vt:lpstr>
      <vt:lpstr>Experiencia3</vt:lpstr>
      <vt:lpstr>Hoja2!OLE_LINK1</vt:lpstr>
      <vt:lpstr>PlazoM1</vt:lpstr>
      <vt:lpstr>PlazoM2</vt:lpstr>
      <vt:lpstr>PlazoM3</vt:lpstr>
      <vt:lpstr>PlazoM4</vt:lpstr>
      <vt:lpstr>prueba</vt:lpstr>
      <vt:lpstr>SALACTUAL</vt:lpstr>
    </vt:vector>
  </TitlesOfParts>
  <Company>Universidad del 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2014</dc:creator>
  <cp:lastModifiedBy>FABIO MONTENEGRO</cp:lastModifiedBy>
  <cp:lastPrinted>2014-06-25T21:35:12Z</cp:lastPrinted>
  <dcterms:created xsi:type="dcterms:W3CDTF">2005-03-19T14:11:58Z</dcterms:created>
  <dcterms:modified xsi:type="dcterms:W3CDTF">2021-06-22T22:23:06Z</dcterms:modified>
</cp:coreProperties>
</file>